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Subscription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<sst xmlns="http://schemas.openxmlformats.org/spreadsheetml/2006/main" count="235" uniqueCount="118">
  <si>
    <t>Subscription Tracker</t>
  </si>
  <si>
    <t>Track all recurring subscriptions and their costs</t>
  </si>
  <si>
    <t>by FinancialAha.com</t>
  </si>
  <si>
    <t>MONTHLY TOTAL</t>
  </si>
  <si>
    <t>ANNUAL TOTAL</t>
  </si>
  <si>
    <t>ACTIVE SUBSCRIPTIONS</t>
  </si>
  <si>
    <t>all active subscriptions</t>
  </si>
  <si>
    <t>projected yearly cost</t>
  </si>
  <si>
    <t>currently active</t>
  </si>
  <si>
    <t>AVG COST PER SUB</t>
  </si>
  <si>
    <t>MOST EXPENSIVE</t>
  </si>
  <si>
    <t>POTENTIAL ANNUAL SAVINGS</t>
  </si>
  <si>
    <t>average monthly per service</t>
  </si>
  <si>
    <t>highest monthly cost</t>
  </si>
  <si>
    <t>saved by cancelling inactive</t>
  </si>
  <si>
    <t>SPENDING BY CATEGORY</t>
  </si>
  <si>
    <t>MONTHLY VS ANNUAL COST BY CATEGORY</t>
  </si>
  <si>
    <t>Created with FinancialAha.com - Free financial tools and templates</t>
  </si>
  <si>
    <t>Get a premium spreadsheet from FinancialAha.com</t>
  </si>
  <si>
    <t>Category</t>
  </si>
  <si>
    <t>Streaming</t>
  </si>
  <si>
    <t>Music</t>
  </si>
  <si>
    <t>Cloud Storage</t>
  </si>
  <si>
    <t>Software</t>
  </si>
  <si>
    <t>Fitness</t>
  </si>
  <si>
    <t>News</t>
  </si>
  <si>
    <t>Food Delivery</t>
  </si>
  <si>
    <t>Gaming</t>
  </si>
  <si>
    <t>Monthly Cost</t>
  </si>
  <si>
    <t>Monthly</t>
  </si>
  <si>
    <t>Annual</t>
  </si>
  <si>
    <t>Subscriptions</t>
  </si>
  <si>
    <t>Enter each subscription in the yellow cells below. Annual Cost and Dashboard update automatically.</t>
  </si>
  <si>
    <t>Service Name</t>
  </si>
  <si>
    <t>Annual Cost</t>
  </si>
  <si>
    <t>Billing Cycle</t>
  </si>
  <si>
    <t>Next Renewal</t>
  </si>
  <si>
    <t>Status</t>
  </si>
  <si>
    <t>Notes</t>
  </si>
  <si>
    <t>Netflix</t>
  </si>
  <si>
    <t>Active</t>
  </si>
  <si>
    <t>Standard plan</t>
  </si>
  <si>
    <t>Spotify</t>
  </si>
  <si>
    <t>Individual plan</t>
  </si>
  <si>
    <t>iCloud+</t>
  </si>
  <si>
    <t>200 GB plan</t>
  </si>
  <si>
    <t>Adobe Creative Cloud</t>
  </si>
  <si>
    <t>All apps</t>
  </si>
  <si>
    <t>Planet Fitness</t>
  </si>
  <si>
    <t>Black Card</t>
  </si>
  <si>
    <t>NYT Digital</t>
  </si>
  <si>
    <t>All Access</t>
  </si>
  <si>
    <t>DoorDash DashPass</t>
  </si>
  <si>
    <t/>
  </si>
  <si>
    <t>Xbox Game Pass</t>
  </si>
  <si>
    <t>Ultimate</t>
  </si>
  <si>
    <t>ChatGPT Plus</t>
  </si>
  <si>
    <t>Dropbox Plus</t>
  </si>
  <si>
    <t>2 TB</t>
  </si>
  <si>
    <t>Disney+</t>
  </si>
  <si>
    <t>No ads plan</t>
  </si>
  <si>
    <t>YouTube Premium</t>
  </si>
  <si>
    <t>Apple Music</t>
  </si>
  <si>
    <t>Cancelled</t>
  </si>
  <si>
    <t>Switched to Spotify</t>
  </si>
  <si>
    <t>Hulu</t>
  </si>
  <si>
    <t>Cancelled Feb 2026</t>
  </si>
  <si>
    <t>Paramount+</t>
  </si>
  <si>
    <t>Not using enough</t>
  </si>
  <si>
    <t>Notion</t>
  </si>
  <si>
    <t>Plus plan</t>
  </si>
  <si>
    <t>Peloton App</t>
  </si>
  <si>
    <t>Trial</t>
  </si>
  <si>
    <t>30-day free trial</t>
  </si>
  <si>
    <t>NordVPN</t>
  </si>
  <si>
    <t>2-year plan</t>
  </si>
  <si>
    <t>TOTALS (Active Only)</t>
  </si>
  <si>
    <t>How to Use This Template</t>
  </si>
  <si>
    <t>A quick guide to getting the most from your Subscription Tracker.</t>
  </si>
  <si>
    <t>GETTING STARTED</t>
  </si>
  <si>
    <t>1. Go to the "Subscriptions" sheet</t>
  </si>
  <si>
    <t>2. Enter each subscription in the yellow cells - service name, category, monthly cost, and status</t>
  </si>
  <si>
    <t>3. The Annual Cost column calculates automatically (Monthly Cost x 12)</t>
  </si>
  <si>
    <t>4. Select a category, billing cycle, and status from the dropdown lists</t>
  </si>
  <si>
    <t>5. Check the Dashboard for a visual overview of your subscription spending</t>
  </si>
  <si>
    <t>THE SUBSCRIPTIONS TABLE</t>
  </si>
  <si>
    <t>Service Name: The name of the subscription (e.g., Netflix, Spotify).</t>
  </si>
  <si>
    <t>Category: Choose from the dropdown - Streaming, Music, Cloud Storage, Software, Fitness, News, Food Delivery, Gaming, or Other.</t>
  </si>
  <si>
    <t>Monthly Cost: How much the subscription costs per month.</t>
  </si>
  <si>
    <t>Annual Cost: Automatically calculated as Monthly Cost x 12.</t>
  </si>
  <si>
    <t>Billing Cycle: Whether you pay Monthly or Annual.</t>
  </si>
  <si>
    <t>Next Renewal: The date of your next payment or renewal.</t>
  </si>
  <si>
    <t>Status: Active (currently paying), Cancelled (no longer subscribed), or Trial (free trial period).</t>
  </si>
  <si>
    <t>Notes: Optional space for plan details or reminders.</t>
  </si>
  <si>
    <t>There are 25 rows available. If you need more, insert rows above the totals row.</t>
  </si>
  <si>
    <t>STATUS INDICATORS</t>
  </si>
  <si>
    <t>Active - You are currently paying for this subscription. It counts toward your monthly and annual totals.</t>
  </si>
  <si>
    <t>Cancelled - You have cancelled this subscription. It does not count toward totals but shows in Potential Annual Savings.</t>
  </si>
  <si>
    <t>Trial - You are on a free trial. It does not count toward active totals.</t>
  </si>
  <si>
    <t>THE DASHBOARD</t>
  </si>
  <si>
    <t>Monthly Total: Sum of all active subscription costs per month.</t>
  </si>
  <si>
    <t>Annual Total: Projected yearly cost of all active subscriptions.</t>
  </si>
  <si>
    <t>Active Subscriptions: Count of subscriptions with "Active" status.</t>
  </si>
  <si>
    <t>Avg Cost Per Sub: Average monthly cost across active subscriptions.</t>
  </si>
  <si>
    <t>Most Expensive: The highest monthly cost in your list.</t>
  </si>
  <si>
    <t>Potential Annual Savings: How much you save per year from cancelled subscriptions.</t>
  </si>
  <si>
    <t>The pie chart shows spending distribution across categories.</t>
  </si>
  <si>
    <t>The bar chart compares monthly and annual costs by category.</t>
  </si>
  <si>
    <t>TIPS</t>
  </si>
  <si>
    <t>Review your subscriptions monthly to catch services you no longer use.</t>
  </si>
  <si>
    <t>Change the status to "Cancelled" instead of deleting rows - this tracks your savings.</t>
  </si>
  <si>
    <t>Use the Notes column to record plan details or cancellation dates.</t>
  </si>
  <si>
    <t>Sort by Monthly Cost to quickly identify your most expensive subscriptions.</t>
  </si>
  <si>
    <t>The Potential Annual Savings KPI shows the yearly impact of subscriptions you have cancelled.</t>
  </si>
  <si>
    <t>COMPATIBILITY</t>
  </si>
  <si>
    <t>This template works in Microsoft Excel, Google Sheets, and LibreOffice Calc.</t>
  </si>
  <si>
    <t>No macros or VBA required - everything is formula-driven.</t>
  </si>
  <si>
    <t>Dropdown lists work in all three applications.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</si>
</sst>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$#,##0.00"/>
    <numFmt numFmtId="166" formatCode="MM/DD/YYYY"/>
    <numFmt numFmtId="167" formatCode="#,##0 &quot;active&quot;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5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left" vertical="center" indent="1"/>
      <protection locked="0"/>
    </xf>
    <xf numFmtId="165" fontId="16" fillId="3" borderId="5" xfId="0" applyNumberFormat="1" applyFont="1" applyFill="1" applyBorder="1" applyAlignment="1" applyProtection="1">
      <alignment horizontal="right" vertical="center"/>
      <protection locked="0"/>
    </xf>
    <xf numFmtId="165" fontId="17" fillId="4" borderId="6" xfId="0" applyNumberFormat="1" applyFont="1" applyFill="1" applyBorder="1" applyAlignment="1" applyProtection="1">
      <alignment horizontal="right" vertical="center"/>
    </xf>
    <xf numFmtId="166" fontId="16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 indent="1"/>
    </xf>
    <xf numFmtId="165" fontId="18" fillId="0" borderId="7" xfId="0" applyNumberFormat="1" applyFont="1" applyBorder="1" applyAlignment="1" applyProtection="1">
      <alignment horizontal="right" vertical="center"/>
    </xf>
    <xf numFmtId="167" fontId="18" fillId="0" borderId="7" xfId="0" applyNumberFormat="1" applyFont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Dashboard!$B$50</c:f>
              <c:strCache>
                <c:ptCount val="1"/>
                <c:pt idx="0">
                  <c:v>Monthly Cost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cat>
            <c:strRef>
              <c:f>Dashboard!$C$49:$J$49</c:f>
              <c:strCache>
                <c:ptCount val="8"/>
                <c:pt idx="0">
                  <c:v>Streaming</c:v>
                </c:pt>
                <c:pt idx="1">
                  <c:v>Music</c:v>
                </c:pt>
                <c:pt idx="2">
                  <c:v>Cloud Storage</c:v>
                </c:pt>
                <c:pt idx="3">
                  <c:v>Software</c:v>
                </c:pt>
                <c:pt idx="4">
                  <c:v>Fitness</c:v>
                </c:pt>
                <c:pt idx="5">
                  <c:v>News</c:v>
                </c:pt>
                <c:pt idx="6">
                  <c:v>Food Delivery</c:v>
                </c:pt>
                <c:pt idx="7">
                  <c:v>Gaming</c:v>
                </c:pt>
              </c:strCache>
            </c:strRef>
          </c:cat>
          <c:val>
            <c:numRef>
              <c:f>Dashboard!$C$50:$J$50</c:f>
              <c:numCache>
                <c:formatCode>$#,##0.00</c:formatCode>
                <c:ptCount val="8"/>
                <c:pt idx="0">
                  <c:v>43.97</c:v>
                </c:pt>
                <c:pt idx="1">
                  <c:v>10.99</c:v>
                </c:pt>
                <c:pt idx="2">
                  <c:v>14.98</c:v>
                </c:pt>
                <c:pt idx="3">
                  <c:v>86.98</c:v>
                </c:pt>
                <c:pt idx="4">
                  <c:v>45</c:v>
                </c:pt>
                <c:pt idx="5">
                  <c:v>17</c:v>
                </c:pt>
                <c:pt idx="6">
                  <c:v>9.99</c:v>
                </c:pt>
                <c:pt idx="7">
                  <c:v>16.99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vs Annual Cost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Dashboard!$C$51:$J$51</c:f>
              <c:strCache>
                <c:ptCount val="8"/>
                <c:pt idx="0">
                  <c:v>Streaming</c:v>
                </c:pt>
                <c:pt idx="1">
                  <c:v>Music</c:v>
                </c:pt>
                <c:pt idx="2">
                  <c:v>Cloud Storage</c:v>
                </c:pt>
                <c:pt idx="3">
                  <c:v>Software</c:v>
                </c:pt>
                <c:pt idx="4">
                  <c:v>Fitness</c:v>
                </c:pt>
                <c:pt idx="5">
                  <c:v>News</c:v>
                </c:pt>
                <c:pt idx="6">
                  <c:v>Food Delivery</c:v>
                </c:pt>
                <c:pt idx="7">
                  <c:v>Gaming</c:v>
                </c:pt>
              </c:strCache>
            </c:strRef>
          </c:cat>
          <c:val>
            <c:numRef>
              <c:f>Dashboard!$C$52:$J$52</c:f>
              <c:numCache>
                <c:formatCode>$#,##0</c:formatCode>
                <c:ptCount val="8"/>
                <c:pt idx="0">
                  <c:v>43.97</c:v>
                </c:pt>
                <c:pt idx="1">
                  <c:v>10.99</c:v>
                </c:pt>
                <c:pt idx="2">
                  <c:v>14.98</c:v>
                </c:pt>
                <c:pt idx="3">
                  <c:v>86.98</c:v>
                </c:pt>
                <c:pt idx="4">
                  <c:v>45</c:v>
                </c:pt>
                <c:pt idx="5">
                  <c:v>17</c:v>
                </c:pt>
                <c:pt idx="6">
                  <c:v>9.99</c:v>
                </c:pt>
                <c:pt idx="7">
                  <c:v>16.99</c:v>
                </c:pt>
              </c:numCache>
            </c:numRef>
          </c:val>
        </c:ser>
        <c:ser>
          <c:idx val="1"/>
          <c:order val="1"/>
          <c:tx>
            <c:strRef>
              <c:f>Dashboard!$B$53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5B6ABF"/>
            </a:solidFill>
            <a:ln>
              <a:noFill/>
            </a:ln>
          </c:spPr>
          <c:cat>
            <c:strRef>
              <c:f>Dashboard!$C$51:$J$51</c:f>
              <c:strCache>
                <c:ptCount val="8"/>
                <c:pt idx="0">
                  <c:v>Streaming</c:v>
                </c:pt>
                <c:pt idx="1">
                  <c:v>Music</c:v>
                </c:pt>
                <c:pt idx="2">
                  <c:v>Cloud Storage</c:v>
                </c:pt>
                <c:pt idx="3">
                  <c:v>Software</c:v>
                </c:pt>
                <c:pt idx="4">
                  <c:v>Fitness</c:v>
                </c:pt>
                <c:pt idx="5">
                  <c:v>News</c:v>
                </c:pt>
                <c:pt idx="6">
                  <c:v>Food Delivery</c:v>
                </c:pt>
                <c:pt idx="7">
                  <c:v>Gaming</c:v>
                </c:pt>
              </c:strCache>
            </c:strRef>
          </c:cat>
          <c:val>
            <c:numRef>
              <c:f>Dashboard!$C$53:$J$53</c:f>
              <c:numCache>
                <c:formatCode>$#,##0</c:formatCode>
                <c:ptCount val="8"/>
                <c:pt idx="0">
                  <c:v>527.64</c:v>
                </c:pt>
                <c:pt idx="1">
                  <c:v>131.88</c:v>
                </c:pt>
                <c:pt idx="2">
                  <c:v>179.76</c:v>
                </c:pt>
                <c:pt idx="3">
                  <c:v>1043.76</c:v>
                </c:pt>
                <c:pt idx="4">
                  <c:v>540</c:v>
                </c:pt>
                <c:pt idx="5">
                  <c:v>204</c:v>
                </c:pt>
                <c:pt idx="6">
                  <c:v>119.88</c:v>
                </c:pt>
                <c:pt idx="7">
                  <c:v>203.88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35"/>
  <sheetViews>
    <sheetView workbookViewId="0" showGridLines="0" zoomScale="125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  <col min="3" max="5" width="14" customWidth="1"/>
    <col min="6" max="6" width="16" customWidth="1"/>
    <col min="7" max="7" width="14" customWidth="1"/>
    <col min="8" max="8" width="24" customWidth="1"/>
  </cols>
  <sheetData>
    <row r="1" ht="48" customHeight="1" spans="1:8" x14ac:dyDescent="0.25">
      <c r="A1" s="17" t="s">
        <v>31</v>
      </c>
      <c r="B1" s="17"/>
      <c r="C1" s="17"/>
      <c r="D1" s="17"/>
      <c r="E1" s="17"/>
      <c r="F1" s="17"/>
      <c r="G1" s="17"/>
      <c r="H1" s="17"/>
    </row>
    <row r="2" ht="24" customHeight="1" spans="1:8" x14ac:dyDescent="0.25">
      <c r="A2" s="18" t="s">
        <v>32</v>
      </c>
      <c r="B2" s="18"/>
      <c r="C2" s="18"/>
      <c r="D2" s="18"/>
      <c r="E2" s="18"/>
      <c r="F2" s="18"/>
      <c r="G2" s="18"/>
      <c r="H2" s="18"/>
    </row>
    <row r="3" ht="14" customHeight="1" x14ac:dyDescent="0.25"/>
    <row r="4" ht="32" customHeight="1" spans="1:8" x14ac:dyDescent="0.25">
      <c r="A4" s="19" t="s">
        <v>33</v>
      </c>
      <c r="B4" s="19" t="s">
        <v>19</v>
      </c>
      <c r="C4" s="20" t="s">
        <v>28</v>
      </c>
      <c r="D4" s="20" t="s">
        <v>34</v>
      </c>
      <c r="E4" s="19" t="s">
        <v>35</v>
      </c>
      <c r="F4" s="20" t="s">
        <v>36</v>
      </c>
      <c r="G4" s="19" t="s">
        <v>37</v>
      </c>
      <c r="H4" s="19" t="s">
        <v>38</v>
      </c>
    </row>
    <row r="5" ht="26" customHeight="1" spans="1:8" x14ac:dyDescent="0.25">
      <c r="A5" s="21" t="s">
        <v>39</v>
      </c>
      <c r="B5" s="21" t="s">
        <v>20</v>
      </c>
      <c r="C5" s="22">
        <v>15.99</v>
      </c>
      <c r="D5" s="23">
        <f>IF(C5="","",C5*12)</f>
        <v>191.88</v>
      </c>
      <c r="E5" s="21" t="s">
        <v>29</v>
      </c>
      <c r="F5" s="24">
        <v>46113</v>
      </c>
      <c r="G5" s="21" t="s">
        <v>40</v>
      </c>
      <c r="H5" s="21" t="s">
        <v>41</v>
      </c>
    </row>
    <row r="6" ht="26" customHeight="1" spans="1:8" x14ac:dyDescent="0.25">
      <c r="A6" s="21" t="s">
        <v>42</v>
      </c>
      <c r="B6" s="21" t="s">
        <v>21</v>
      </c>
      <c r="C6" s="22">
        <v>10.99</v>
      </c>
      <c r="D6" s="23">
        <f>IF(C6="","",C6*12)</f>
        <v>131.88</v>
      </c>
      <c r="E6" s="21" t="s">
        <v>29</v>
      </c>
      <c r="F6" s="24">
        <v>46117</v>
      </c>
      <c r="G6" s="21" t="s">
        <v>40</v>
      </c>
      <c r="H6" s="21" t="s">
        <v>43</v>
      </c>
    </row>
    <row r="7" ht="26" customHeight="1" spans="1:8" x14ac:dyDescent="0.25">
      <c r="A7" s="21" t="s">
        <v>44</v>
      </c>
      <c r="B7" s="21" t="s">
        <v>22</v>
      </c>
      <c r="C7" s="22">
        <v>2.99</v>
      </c>
      <c r="D7" s="23">
        <f>IF(C7="","",C7*12)</f>
        <v>35.88</v>
      </c>
      <c r="E7" s="21" t="s">
        <v>29</v>
      </c>
      <c r="F7" s="24">
        <v>46124</v>
      </c>
      <c r="G7" s="21" t="s">
        <v>40</v>
      </c>
      <c r="H7" s="21" t="s">
        <v>45</v>
      </c>
    </row>
    <row r="8" ht="26" customHeight="1" spans="1:8" x14ac:dyDescent="0.25">
      <c r="A8" s="21" t="s">
        <v>46</v>
      </c>
      <c r="B8" s="21" t="s">
        <v>23</v>
      </c>
      <c r="C8" s="22">
        <v>54.99</v>
      </c>
      <c r="D8" s="23">
        <f>IF(C8="","",C8*12)</f>
        <v>659.88</v>
      </c>
      <c r="E8" s="21" t="s">
        <v>29</v>
      </c>
      <c r="F8" s="24">
        <v>46127</v>
      </c>
      <c r="G8" s="21" t="s">
        <v>40</v>
      </c>
      <c r="H8" s="21" t="s">
        <v>47</v>
      </c>
    </row>
    <row r="9" ht="26" customHeight="1" spans="1:8" x14ac:dyDescent="0.25">
      <c r="A9" s="21" t="s">
        <v>48</v>
      </c>
      <c r="B9" s="21" t="s">
        <v>24</v>
      </c>
      <c r="C9" s="22">
        <v>45</v>
      </c>
      <c r="D9" s="23">
        <f>IF(C9="","",C9*12)</f>
        <v>540</v>
      </c>
      <c r="E9" s="21" t="s">
        <v>29</v>
      </c>
      <c r="F9" s="24">
        <v>46113</v>
      </c>
      <c r="G9" s="21" t="s">
        <v>40</v>
      </c>
      <c r="H9" s="21" t="s">
        <v>49</v>
      </c>
    </row>
    <row r="10" ht="26" customHeight="1" spans="1:8" x14ac:dyDescent="0.25">
      <c r="A10" s="21" t="s">
        <v>50</v>
      </c>
      <c r="B10" s="21" t="s">
        <v>25</v>
      </c>
      <c r="C10" s="22">
        <v>17</v>
      </c>
      <c r="D10" s="23">
        <f>IF(C10="","",C10*12)</f>
        <v>204</v>
      </c>
      <c r="E10" s="21" t="s">
        <v>29</v>
      </c>
      <c r="F10" s="24">
        <v>46132</v>
      </c>
      <c r="G10" s="21" t="s">
        <v>40</v>
      </c>
      <c r="H10" s="21" t="s">
        <v>51</v>
      </c>
    </row>
    <row r="11" ht="26" customHeight="1" spans="1:8" x14ac:dyDescent="0.25">
      <c r="A11" s="21" t="s">
        <v>52</v>
      </c>
      <c r="B11" s="21" t="s">
        <v>26</v>
      </c>
      <c r="C11" s="22">
        <v>9.99</v>
      </c>
      <c r="D11" s="23">
        <f>IF(C11="","",C11*12)</f>
        <v>119.88</v>
      </c>
      <c r="E11" s="21" t="s">
        <v>29</v>
      </c>
      <c r="F11" s="24">
        <v>46120</v>
      </c>
      <c r="G11" s="21" t="s">
        <v>40</v>
      </c>
      <c r="H11" s="21" t="s">
        <v>53</v>
      </c>
    </row>
    <row r="12" ht="26" customHeight="1" spans="1:8" x14ac:dyDescent="0.25">
      <c r="A12" s="21" t="s">
        <v>54</v>
      </c>
      <c r="B12" s="21" t="s">
        <v>27</v>
      </c>
      <c r="C12" s="22">
        <v>16.99</v>
      </c>
      <c r="D12" s="23">
        <f>IF(C12="","",C12*12)</f>
        <v>203.88</v>
      </c>
      <c r="E12" s="21" t="s">
        <v>29</v>
      </c>
      <c r="F12" s="24">
        <v>46134</v>
      </c>
      <c r="G12" s="21" t="s">
        <v>40</v>
      </c>
      <c r="H12" s="21" t="s">
        <v>55</v>
      </c>
    </row>
    <row r="13" ht="26" customHeight="1" spans="1:8" x14ac:dyDescent="0.25">
      <c r="A13" s="21" t="s">
        <v>56</v>
      </c>
      <c r="B13" s="21" t="s">
        <v>23</v>
      </c>
      <c r="C13" s="22">
        <v>20</v>
      </c>
      <c r="D13" s="23">
        <f>IF(C13="","",C13*12)</f>
        <v>240</v>
      </c>
      <c r="E13" s="21" t="s">
        <v>29</v>
      </c>
      <c r="F13" s="24">
        <v>46122</v>
      </c>
      <c r="G13" s="21" t="s">
        <v>40</v>
      </c>
      <c r="H13" s="21" t="s">
        <v>53</v>
      </c>
    </row>
    <row r="14" ht="26" customHeight="1" spans="1:8" x14ac:dyDescent="0.25">
      <c r="A14" s="21" t="s">
        <v>57</v>
      </c>
      <c r="B14" s="21" t="s">
        <v>22</v>
      </c>
      <c r="C14" s="22">
        <v>11.99</v>
      </c>
      <c r="D14" s="23">
        <f>IF(C14="","",C14*12)</f>
        <v>143.88</v>
      </c>
      <c r="E14" s="21" t="s">
        <v>29</v>
      </c>
      <c r="F14" s="24">
        <v>46130</v>
      </c>
      <c r="G14" s="21" t="s">
        <v>40</v>
      </c>
      <c r="H14" s="21" t="s">
        <v>58</v>
      </c>
    </row>
    <row r="15" ht="26" customHeight="1" spans="1:8" x14ac:dyDescent="0.25">
      <c r="A15" s="21" t="s">
        <v>59</v>
      </c>
      <c r="B15" s="21" t="s">
        <v>20</v>
      </c>
      <c r="C15" s="22">
        <v>13.99</v>
      </c>
      <c r="D15" s="23">
        <f>IF(C15="","",C15*12)</f>
        <v>167.88</v>
      </c>
      <c r="E15" s="21" t="s">
        <v>29</v>
      </c>
      <c r="F15" s="24">
        <v>46115</v>
      </c>
      <c r="G15" s="21" t="s">
        <v>40</v>
      </c>
      <c r="H15" s="21" t="s">
        <v>60</v>
      </c>
    </row>
    <row r="16" ht="26" customHeight="1" spans="1:8" x14ac:dyDescent="0.25">
      <c r="A16" s="21" t="s">
        <v>61</v>
      </c>
      <c r="B16" s="21" t="s">
        <v>20</v>
      </c>
      <c r="C16" s="22">
        <v>13.99</v>
      </c>
      <c r="D16" s="23">
        <f>IF(C16="","",C16*12)</f>
        <v>167.88</v>
      </c>
      <c r="E16" s="21" t="s">
        <v>29</v>
      </c>
      <c r="F16" s="24">
        <v>46119</v>
      </c>
      <c r="G16" s="21" t="s">
        <v>40</v>
      </c>
      <c r="H16" s="21" t="s">
        <v>53</v>
      </c>
    </row>
    <row r="17" ht="26" customHeight="1" spans="1:8" x14ac:dyDescent="0.25">
      <c r="A17" s="21" t="s">
        <v>62</v>
      </c>
      <c r="B17" s="21" t="s">
        <v>21</v>
      </c>
      <c r="C17" s="22">
        <v>10.99</v>
      </c>
      <c r="D17" s="23">
        <f>IF(C17="","",C17*12)</f>
        <v>131.88</v>
      </c>
      <c r="E17" s="21" t="s">
        <v>29</v>
      </c>
      <c r="F17" s="24">
        <v>46126</v>
      </c>
      <c r="G17" s="21" t="s">
        <v>63</v>
      </c>
      <c r="H17" s="21" t="s">
        <v>64</v>
      </c>
    </row>
    <row r="18" ht="26" customHeight="1" spans="1:8" x14ac:dyDescent="0.25">
      <c r="A18" s="21" t="s">
        <v>65</v>
      </c>
      <c r="B18" s="21" t="s">
        <v>20</v>
      </c>
      <c r="C18" s="22">
        <v>17.99</v>
      </c>
      <c r="D18" s="23">
        <f>IF(C18="","",C18*12)</f>
        <v>215.88</v>
      </c>
      <c r="E18" s="21" t="s">
        <v>29</v>
      </c>
      <c r="F18" s="24">
        <v>46096</v>
      </c>
      <c r="G18" s="21" t="s">
        <v>63</v>
      </c>
      <c r="H18" s="21" t="s">
        <v>66</v>
      </c>
    </row>
    <row r="19" ht="26" customHeight="1" spans="1:8" x14ac:dyDescent="0.25">
      <c r="A19" s="21" t="s">
        <v>67</v>
      </c>
      <c r="B19" s="21" t="s">
        <v>20</v>
      </c>
      <c r="C19" s="22">
        <v>11.99</v>
      </c>
      <c r="D19" s="23">
        <f>IF(C19="","",C19*12)</f>
        <v>143.88</v>
      </c>
      <c r="E19" s="21" t="s">
        <v>29</v>
      </c>
      <c r="F19" s="24">
        <v>46109</v>
      </c>
      <c r="G19" s="21" t="s">
        <v>63</v>
      </c>
      <c r="H19" s="21" t="s">
        <v>68</v>
      </c>
    </row>
    <row r="20" ht="26" customHeight="1" spans="1:8" x14ac:dyDescent="0.25">
      <c r="A20" s="21" t="s">
        <v>69</v>
      </c>
      <c r="B20" s="21" t="s">
        <v>23</v>
      </c>
      <c r="C20" s="22">
        <v>8</v>
      </c>
      <c r="D20" s="23">
        <f>IF(C20="","",C20*12)</f>
        <v>96</v>
      </c>
      <c r="E20" s="21" t="s">
        <v>29</v>
      </c>
      <c r="F20" s="24">
        <v>46137</v>
      </c>
      <c r="G20" s="21" t="s">
        <v>40</v>
      </c>
      <c r="H20" s="21" t="s">
        <v>70</v>
      </c>
    </row>
    <row r="21" ht="26" customHeight="1" spans="1:8" x14ac:dyDescent="0.25">
      <c r="A21" s="21" t="s">
        <v>71</v>
      </c>
      <c r="B21" s="21" t="s">
        <v>24</v>
      </c>
      <c r="C21" s="22">
        <v>12.99</v>
      </c>
      <c r="D21" s="23">
        <f>IF(C21="","",C21*12)</f>
        <v>155.88</v>
      </c>
      <c r="E21" s="21" t="s">
        <v>29</v>
      </c>
      <c r="F21" s="24">
        <v>46113</v>
      </c>
      <c r="G21" s="21" t="s">
        <v>72</v>
      </c>
      <c r="H21" s="21" t="s">
        <v>73</v>
      </c>
    </row>
    <row r="22" ht="26" customHeight="1" spans="1:8" x14ac:dyDescent="0.25">
      <c r="A22" s="21" t="s">
        <v>74</v>
      </c>
      <c r="B22" s="21" t="s">
        <v>23</v>
      </c>
      <c r="C22" s="22">
        <v>3.99</v>
      </c>
      <c r="D22" s="23">
        <f>IF(C22="","",C22*12)</f>
        <v>47.88</v>
      </c>
      <c r="E22" s="21" t="s">
        <v>30</v>
      </c>
      <c r="F22" s="24">
        <v>46266</v>
      </c>
      <c r="G22" s="21" t="s">
        <v>40</v>
      </c>
      <c r="H22" s="21" t="s">
        <v>75</v>
      </c>
    </row>
    <row r="23" ht="26" customHeight="1" spans="1:8" x14ac:dyDescent="0.25">
      <c r="A23" s="21" t="s">
        <v>53</v>
      </c>
      <c r="B23" s="21" t="s">
        <v>53</v>
      </c>
      <c r="C23" s="22" t="s">
        <v>53</v>
      </c>
      <c r="D23" s="23" t="str">
        <f>IF(C23="","",C23*12)</f>
        <v/>
      </c>
      <c r="E23" s="21" t="s">
        <v>53</v>
      </c>
      <c r="F23" s="24" t="s">
        <v>53</v>
      </c>
      <c r="G23" s="21" t="s">
        <v>53</v>
      </c>
      <c r="H23" s="21" t="s">
        <v>53</v>
      </c>
    </row>
    <row r="24" ht="26" customHeight="1" spans="1:8" x14ac:dyDescent="0.25">
      <c r="A24" s="21" t="s">
        <v>53</v>
      </c>
      <c r="B24" s="21" t="s">
        <v>53</v>
      </c>
      <c r="C24" s="22" t="s">
        <v>53</v>
      </c>
      <c r="D24" s="23" t="str">
        <f>IF(C24="","",C24*12)</f>
        <v/>
      </c>
      <c r="E24" s="21" t="s">
        <v>53</v>
      </c>
      <c r="F24" s="24" t="s">
        <v>53</v>
      </c>
      <c r="G24" s="21" t="s">
        <v>53</v>
      </c>
      <c r="H24" s="21" t="s">
        <v>53</v>
      </c>
    </row>
    <row r="25" ht="26" customHeight="1" spans="1:8" x14ac:dyDescent="0.25">
      <c r="A25" s="21" t="s">
        <v>53</v>
      </c>
      <c r="B25" s="21" t="s">
        <v>53</v>
      </c>
      <c r="C25" s="22" t="s">
        <v>53</v>
      </c>
      <c r="D25" s="23" t="str">
        <f>IF(C25="","",C25*12)</f>
        <v/>
      </c>
      <c r="E25" s="21" t="s">
        <v>53</v>
      </c>
      <c r="F25" s="24" t="s">
        <v>53</v>
      </c>
      <c r="G25" s="21" t="s">
        <v>53</v>
      </c>
      <c r="H25" s="21" t="s">
        <v>53</v>
      </c>
    </row>
    <row r="26" ht="26" customHeight="1" spans="1:8" x14ac:dyDescent="0.25">
      <c r="A26" s="21" t="s">
        <v>53</v>
      </c>
      <c r="B26" s="21" t="s">
        <v>53</v>
      </c>
      <c r="C26" s="22" t="s">
        <v>53</v>
      </c>
      <c r="D26" s="23" t="str">
        <f>IF(C26="","",C26*12)</f>
        <v/>
      </c>
      <c r="E26" s="21" t="s">
        <v>53</v>
      </c>
      <c r="F26" s="24" t="s">
        <v>53</v>
      </c>
      <c r="G26" s="21" t="s">
        <v>53</v>
      </c>
      <c r="H26" s="21" t="s">
        <v>53</v>
      </c>
    </row>
    <row r="27" ht="26" customHeight="1" spans="1:8" x14ac:dyDescent="0.25">
      <c r="A27" s="21" t="s">
        <v>53</v>
      </c>
      <c r="B27" s="21" t="s">
        <v>53</v>
      </c>
      <c r="C27" s="22" t="s">
        <v>53</v>
      </c>
      <c r="D27" s="23" t="str">
        <f>IF(C27="","",C27*12)</f>
        <v/>
      </c>
      <c r="E27" s="21" t="s">
        <v>53</v>
      </c>
      <c r="F27" s="24" t="s">
        <v>53</v>
      </c>
      <c r="G27" s="21" t="s">
        <v>53</v>
      </c>
      <c r="H27" s="21" t="s">
        <v>53</v>
      </c>
    </row>
    <row r="28" ht="26" customHeight="1" spans="1:8" x14ac:dyDescent="0.25">
      <c r="A28" s="21" t="s">
        <v>53</v>
      </c>
      <c r="B28" s="21" t="s">
        <v>53</v>
      </c>
      <c r="C28" s="22" t="s">
        <v>53</v>
      </c>
      <c r="D28" s="23" t="str">
        <f>IF(C28="","",C28*12)</f>
        <v/>
      </c>
      <c r="E28" s="21" t="s">
        <v>53</v>
      </c>
      <c r="F28" s="24" t="s">
        <v>53</v>
      </c>
      <c r="G28" s="21" t="s">
        <v>53</v>
      </c>
      <c r="H28" s="21" t="s">
        <v>53</v>
      </c>
    </row>
    <row r="29" ht="26" customHeight="1" spans="1:8" x14ac:dyDescent="0.25">
      <c r="A29" s="21" t="s">
        <v>53</v>
      </c>
      <c r="B29" s="21" t="s">
        <v>53</v>
      </c>
      <c r="C29" s="22" t="s">
        <v>53</v>
      </c>
      <c r="D29" s="23" t="str">
        <f>IF(C29="","",C29*12)</f>
        <v/>
      </c>
      <c r="E29" s="21" t="s">
        <v>53</v>
      </c>
      <c r="F29" s="24" t="s">
        <v>53</v>
      </c>
      <c r="G29" s="21" t="s">
        <v>53</v>
      </c>
      <c r="H29" s="21" t="s">
        <v>53</v>
      </c>
    </row>
    <row r="30" ht="6" customHeight="1" x14ac:dyDescent="0.25"/>
    <row r="31" ht="26" customHeight="1" spans="1:7" x14ac:dyDescent="0.25">
      <c r="A31" s="25" t="s">
        <v>76</v>
      </c>
      <c r="B31" s="25"/>
      <c r="C31" s="26">
        <f>SUMPRODUCT((G5:G29="Active")*(C5:C29))</f>
        <v>245.90000000000006</v>
      </c>
      <c r="D31" s="26">
        <f>SUMPRODUCT((G5:G29="Active")*(D5:D29))</f>
        <v>2950.8000000000006</v>
      </c>
      <c r="G31" s="27">
        <f>COUNTIF(G5:G29,"Active")</f>
        <v>14</v>
      </c>
    </row>
    <row r="32" ht="10" customHeight="1" x14ac:dyDescent="0.25"/>
    <row r="33" ht="6" customHeight="1" x14ac:dyDescent="0.25"/>
    <row r="34" ht="20" customHeight="1" spans="1:8" x14ac:dyDescent="0.25">
      <c r="A34" s="14" t="s">
        <v>17</v>
      </c>
      <c r="B34" s="14"/>
      <c r="C34" s="14"/>
      <c r="D34" s="14"/>
      <c r="E34" s="14"/>
      <c r="F34" s="14"/>
      <c r="G34" s="14"/>
      <c r="H34" s="14"/>
    </row>
    <row r="35" ht="20" customHeight="1" spans="1:8" x14ac:dyDescent="0.25">
      <c r="A35" s="15" t="s">
        <v>18</v>
      </c>
      <c r="B35" s="15"/>
      <c r="C35" s="15"/>
      <c r="D35" s="15"/>
      <c r="E35" s="15"/>
      <c r="F35" s="15"/>
      <c r="G35" s="15"/>
      <c r="H35" s="15"/>
    </row>
  </sheetData>
  <sheetProtection sheet="1"/>
  <mergeCells count="5">
    <mergeCell ref="A1:H1"/>
    <mergeCell ref="A2:H2"/>
    <mergeCell ref="A31:B31"/>
    <mergeCell ref="A34:H34"/>
    <mergeCell ref="A35:H35"/>
  </mergeCells>
  <dataValidations count="6">
    <dataValidation type="list" sqref="B10:B29">
      <formula1>"Streaming,Music,Cloud Storage,Software,Fitness,News,Food Delivery,Gaming,Other"</formula1>
    </dataValidation>
    <dataValidation type="list" sqref="B5:B29">
      <formula1>"Streaming,Music,Cloud Storage,Software,Fitness,News,Food Delivery,Gaming,Other"</formula1>
    </dataValidation>
    <dataValidation type="list" sqref="E10:E29">
      <formula1>"Monthly,Annual"</formula1>
    </dataValidation>
    <dataValidation type="list" sqref="E5:E29">
      <formula1>"Monthly,Annual"</formula1>
    </dataValidation>
    <dataValidation type="list" sqref="G10:G29">
      <formula1>"Active,Cancelled,Trial"</formula1>
    </dataValidation>
    <dataValidation type="list" sqref="G5:G29">
      <formula1>"Active,Cancelled,Trial"</formula1>
    </dataValidation>
  </dataValidations>
  <hyperlinks>
    <hyperlink ref="A3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J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'Subscriptions'!C31</f>
        <v>245.90000000000006</v>
      </c>
      <c r="C5" s="5"/>
      <c r="E5" s="6">
        <f>'Subscriptions'!D31</f>
        <v>2950.8000000000006</v>
      </c>
      <c r="F5" s="6"/>
      <c r="H5" s="7">
        <f>COUNTIF('Subscriptions'!G5:G29,"Active")</f>
        <v>14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IF(COUNTIF('Subscriptions'!G5:G29,"Active")=0,0,SUMPRODUCT(('Subscriptions'!G5:G29="Active")*('Subscriptions'!C5:C29))/COUNTIF('Subscriptions'!G5:G29,"Active"))</f>
        <v>17.56428571428572</v>
      </c>
      <c r="C9" s="9"/>
      <c r="E9" s="10">
        <f>MAX('Subscriptions'!C5:C29)</f>
        <v>54.99</v>
      </c>
      <c r="F9" s="10"/>
      <c r="H9" s="11">
        <f>SUMPRODUCT(('Subscriptions'!G5:G29="Cancelled")*('Subscriptions'!C5:C29))*12</f>
        <v>491.64</v>
      </c>
      <c r="I9" s="11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2" t="s">
        <v>15</v>
      </c>
      <c r="C12" s="13"/>
      <c r="D12" s="13"/>
      <c r="E12" s="13"/>
      <c r="F12" s="13"/>
      <c r="G12" s="13"/>
      <c r="H12" s="13"/>
      <c r="I12" s="13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2" t="s">
        <v>16</v>
      </c>
      <c r="C29" s="13"/>
      <c r="D29" s="13"/>
      <c r="E29" s="13"/>
      <c r="F29" s="13"/>
      <c r="G29" s="13"/>
      <c r="H29" s="13"/>
      <c r="I29" s="13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4" t="s">
        <v>17</v>
      </c>
      <c r="B47" s="14"/>
      <c r="C47" s="14"/>
      <c r="D47" s="14"/>
      <c r="E47" s="14"/>
      <c r="F47" s="14"/>
      <c r="G47" s="14"/>
      <c r="H47" s="14"/>
      <c r="I47" s="14"/>
    </row>
    <row r="48" ht="20" customHeight="1" spans="1:9" x14ac:dyDescent="0.25">
      <c r="A48" s="15" t="s">
        <v>18</v>
      </c>
      <c r="B48" s="15"/>
      <c r="C48" s="15"/>
      <c r="D48" s="15"/>
      <c r="E48" s="15"/>
      <c r="F48" s="15"/>
      <c r="G48" s="15"/>
      <c r="H48" s="15"/>
      <c r="I48" s="15"/>
    </row>
    <row r="49" ht="1" customHeight="1" spans="2:10" x14ac:dyDescent="0.25">
      <c r="B49" s="16" t="s">
        <v>19</v>
      </c>
      <c r="C49" s="16" t="s">
        <v>20</v>
      </c>
      <c r="D49" s="16" t="s">
        <v>21</v>
      </c>
      <c r="E49" s="16" t="s">
        <v>22</v>
      </c>
      <c r="F49" s="16" t="s">
        <v>23</v>
      </c>
      <c r="G49" s="16" t="s">
        <v>24</v>
      </c>
      <c r="H49" s="16" t="s">
        <v>25</v>
      </c>
      <c r="I49" s="16" t="s">
        <v>26</v>
      </c>
      <c r="J49" s="16" t="s">
        <v>27</v>
      </c>
    </row>
    <row r="50" ht="1" customHeight="1" spans="2:10" x14ac:dyDescent="0.25">
      <c r="B50" s="16" t="s">
        <v>28</v>
      </c>
      <c r="C50" s="16">
        <f>SUMPRODUCT(('Subscriptions'!B5:B29="Streaming")*('Subscriptions'!G5:G29="Active")*('Subscriptions'!C5:C29))</f>
        <v>43.97</v>
      </c>
      <c r="D50" s="16">
        <f>SUMPRODUCT(('Subscriptions'!B5:B29="Music")*('Subscriptions'!G5:G29="Active")*('Subscriptions'!C5:C29))</f>
        <v>10.99</v>
      </c>
      <c r="E50" s="16">
        <f>SUMPRODUCT(('Subscriptions'!B5:B29="Cloud Storage")*('Subscriptions'!G5:G29="Active")*('Subscriptions'!C5:C29))</f>
        <v>14.98</v>
      </c>
      <c r="F50" s="16">
        <f>SUMPRODUCT(('Subscriptions'!B5:B29="Software")*('Subscriptions'!G5:G29="Active")*('Subscriptions'!C5:C29))</f>
        <v>86.98</v>
      </c>
      <c r="G50" s="16">
        <f>SUMPRODUCT(('Subscriptions'!B5:B29="Fitness")*('Subscriptions'!G5:G29="Active")*('Subscriptions'!C5:C29))</f>
        <v>45</v>
      </c>
      <c r="H50" s="16">
        <f>SUMPRODUCT(('Subscriptions'!B5:B29="News")*('Subscriptions'!G5:G29="Active")*('Subscriptions'!C5:C29))</f>
        <v>17</v>
      </c>
      <c r="I50" s="16">
        <f>SUMPRODUCT(('Subscriptions'!B5:B29="Food Delivery")*('Subscriptions'!G5:G29="Active")*('Subscriptions'!C5:C29))</f>
        <v>9.99</v>
      </c>
      <c r="J50" s="16">
        <f>SUMPRODUCT(('Subscriptions'!B5:B29="Gaming")*('Subscriptions'!G5:G29="Active")*('Subscriptions'!C5:C29))</f>
        <v>16.99</v>
      </c>
    </row>
    <row r="51" ht="1" customHeight="1" spans="2:10" x14ac:dyDescent="0.25">
      <c r="B51" s="16" t="s">
        <v>19</v>
      </c>
      <c r="C51" s="16" t="s">
        <v>20</v>
      </c>
      <c r="D51" s="16" t="s">
        <v>21</v>
      </c>
      <c r="E51" s="16" t="s">
        <v>22</v>
      </c>
      <c r="F51" s="16" t="s">
        <v>23</v>
      </c>
      <c r="G51" s="16" t="s">
        <v>24</v>
      </c>
      <c r="H51" s="16" t="s">
        <v>25</v>
      </c>
      <c r="I51" s="16" t="s">
        <v>26</v>
      </c>
      <c r="J51" s="16" t="s">
        <v>27</v>
      </c>
    </row>
    <row r="52" ht="1" customHeight="1" spans="2:10" x14ac:dyDescent="0.25">
      <c r="B52" s="16" t="s">
        <v>29</v>
      </c>
      <c r="C52" s="16">
        <f>SUMPRODUCT(('Subscriptions'!B5:B29="Streaming")*('Subscriptions'!G5:G29="Active")*('Subscriptions'!C5:C29))</f>
        <v>43.97</v>
      </c>
      <c r="D52" s="16">
        <f>SUMPRODUCT(('Subscriptions'!B5:B29="Music")*('Subscriptions'!G5:G29="Active")*('Subscriptions'!C5:C29))</f>
        <v>10.99</v>
      </c>
      <c r="E52" s="16">
        <f>SUMPRODUCT(('Subscriptions'!B5:B29="Cloud Storage")*('Subscriptions'!G5:G29="Active")*('Subscriptions'!C5:C29))</f>
        <v>14.98</v>
      </c>
      <c r="F52" s="16">
        <f>SUMPRODUCT(('Subscriptions'!B5:B29="Software")*('Subscriptions'!G5:G29="Active")*('Subscriptions'!C5:C29))</f>
        <v>86.98</v>
      </c>
      <c r="G52" s="16">
        <f>SUMPRODUCT(('Subscriptions'!B5:B29="Fitness")*('Subscriptions'!G5:G29="Active")*('Subscriptions'!C5:C29))</f>
        <v>45</v>
      </c>
      <c r="H52" s="16">
        <f>SUMPRODUCT(('Subscriptions'!B5:B29="News")*('Subscriptions'!G5:G29="Active")*('Subscriptions'!C5:C29))</f>
        <v>17</v>
      </c>
      <c r="I52" s="16">
        <f>SUMPRODUCT(('Subscriptions'!B5:B29="Food Delivery")*('Subscriptions'!G5:G29="Active")*('Subscriptions'!C5:C29))</f>
        <v>9.99</v>
      </c>
      <c r="J52" s="16">
        <f>SUMPRODUCT(('Subscriptions'!B5:B29="Gaming")*('Subscriptions'!G5:G29="Active")*('Subscriptions'!C5:C29))</f>
        <v>16.99</v>
      </c>
    </row>
    <row r="53" ht="1" customHeight="1" spans="2:10" x14ac:dyDescent="0.25">
      <c r="B53" s="16" t="s">
        <v>30</v>
      </c>
      <c r="C53" s="16">
        <f>SUMPRODUCT(('Subscriptions'!B5:B29="Streaming")*('Subscriptions'!G5:G29="Active")*('Subscriptions'!C5:C29))*12</f>
        <v>527.64</v>
      </c>
      <c r="D53" s="16">
        <f>SUMPRODUCT(('Subscriptions'!B5:B29="Music")*('Subscriptions'!G5:G29="Active")*('Subscriptions'!C5:C29))*12</f>
        <v>131.88</v>
      </c>
      <c r="E53" s="16">
        <f>SUMPRODUCT(('Subscriptions'!B5:B29="Cloud Storage")*('Subscriptions'!G5:G29="Active")*('Subscriptions'!C5:C29))*12</f>
        <v>179.76</v>
      </c>
      <c r="F53" s="16">
        <f>SUMPRODUCT(('Subscriptions'!B5:B29="Software")*('Subscriptions'!G5:G29="Active")*('Subscriptions'!C5:C29))*12</f>
        <v>1043.76</v>
      </c>
      <c r="G53" s="16">
        <f>SUMPRODUCT(('Subscriptions'!B5:B29="Fitness")*('Subscriptions'!G5:G29="Active")*('Subscriptions'!C5:C29))*12</f>
        <v>540</v>
      </c>
      <c r="H53" s="16">
        <f>SUMPRODUCT(('Subscriptions'!B5:B29="News")*('Subscriptions'!G5:G29="Active")*('Subscriptions'!C5:C29))*12</f>
        <v>204</v>
      </c>
      <c r="I53" s="16">
        <f>SUMPRODUCT(('Subscriptions'!B5:B29="Food Delivery")*('Subscriptions'!G5:G29="Active")*('Subscriptions'!C5:C29))*12</f>
        <v>119.88</v>
      </c>
      <c r="J53" s="16">
        <f>SUMPRODUCT(('Subscriptions'!B5:B29="Gaming")*('Subscriptions'!G5:G29="Active")*('Subscriptions'!C5:C29))*12</f>
        <v>203.88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77</v>
      </c>
    </row>
    <row r="2" ht="20" customHeight="1" spans="2:2" x14ac:dyDescent="0.25">
      <c r="B2" s="29" t="s">
        <v>78</v>
      </c>
    </row>
    <row r="3" ht="16" customHeight="1" x14ac:dyDescent="0.25"/>
    <row r="4" ht="28" customHeight="1" spans="1:2" x14ac:dyDescent="0.25">
      <c r="A4" s="30" t="s">
        <v>79</v>
      </c>
      <c r="B4" s="13"/>
    </row>
    <row r="6" ht="24" customHeight="1" spans="2:2" x14ac:dyDescent="0.25">
      <c r="B6" s="31" t="s">
        <v>80</v>
      </c>
    </row>
    <row r="7" ht="24" customHeight="1" spans="2:2" x14ac:dyDescent="0.25">
      <c r="B7" s="31" t="s">
        <v>81</v>
      </c>
    </row>
    <row r="8" ht="24" customHeight="1" spans="2:2" x14ac:dyDescent="0.25">
      <c r="B8" s="31" t="s">
        <v>82</v>
      </c>
    </row>
    <row r="9" ht="24" customHeight="1" spans="2:2" x14ac:dyDescent="0.25">
      <c r="B9" s="31" t="s">
        <v>83</v>
      </c>
    </row>
    <row r="10" ht="24" customHeight="1" spans="2:2" x14ac:dyDescent="0.25">
      <c r="B10" s="31" t="s">
        <v>84</v>
      </c>
    </row>
    <row r="11" ht="12" customHeight="1" x14ac:dyDescent="0.25"/>
    <row r="12" ht="28" customHeight="1" spans="1:2" x14ac:dyDescent="0.25">
      <c r="A12" s="30" t="s">
        <v>85</v>
      </c>
      <c r="B12" s="13"/>
    </row>
    <row r="14" ht="24" customHeight="1" spans="2:2" x14ac:dyDescent="0.25">
      <c r="B14" s="31" t="s">
        <v>86</v>
      </c>
    </row>
    <row r="15" ht="24" customHeight="1" spans="2:2" x14ac:dyDescent="0.25">
      <c r="B15" s="31" t="s">
        <v>87</v>
      </c>
    </row>
    <row r="16" ht="24" customHeight="1" spans="2:2" x14ac:dyDescent="0.25">
      <c r="B16" s="31" t="s">
        <v>88</v>
      </c>
    </row>
    <row r="17" ht="24" customHeight="1" spans="2:2" x14ac:dyDescent="0.25">
      <c r="B17" s="31" t="s">
        <v>89</v>
      </c>
    </row>
    <row r="18" ht="24" customHeight="1" spans="2:2" x14ac:dyDescent="0.25">
      <c r="B18" s="31" t="s">
        <v>90</v>
      </c>
    </row>
    <row r="19" ht="24" customHeight="1" spans="2:2" x14ac:dyDescent="0.25">
      <c r="B19" s="31" t="s">
        <v>91</v>
      </c>
    </row>
    <row r="20" ht="24" customHeight="1" spans="2:2" x14ac:dyDescent="0.25">
      <c r="B20" s="31" t="s">
        <v>92</v>
      </c>
    </row>
    <row r="21" ht="24" customHeight="1" spans="2:2" x14ac:dyDescent="0.25">
      <c r="B21" s="31" t="s">
        <v>93</v>
      </c>
    </row>
    <row r="22" ht="24" customHeight="1" spans="2:2" x14ac:dyDescent="0.25">
      <c r="B22" s="31" t="s">
        <v>94</v>
      </c>
    </row>
    <row r="23" ht="12" customHeight="1" x14ac:dyDescent="0.25"/>
    <row r="24" ht="28" customHeight="1" spans="1:2" x14ac:dyDescent="0.25">
      <c r="A24" s="30" t="s">
        <v>95</v>
      </c>
      <c r="B24" s="13"/>
    </row>
    <row r="26" ht="24" customHeight="1" spans="2:2" x14ac:dyDescent="0.25">
      <c r="B26" s="31" t="s">
        <v>96</v>
      </c>
    </row>
    <row r="27" ht="24" customHeight="1" spans="2:2" x14ac:dyDescent="0.25">
      <c r="B27" s="31" t="s">
        <v>97</v>
      </c>
    </row>
    <row r="28" ht="24" customHeight="1" spans="2:2" x14ac:dyDescent="0.25">
      <c r="B28" s="31" t="s">
        <v>98</v>
      </c>
    </row>
    <row r="29" ht="12" customHeight="1" x14ac:dyDescent="0.25"/>
    <row r="30" ht="28" customHeight="1" spans="1:2" x14ac:dyDescent="0.25">
      <c r="A30" s="30" t="s">
        <v>99</v>
      </c>
      <c r="B30" s="13"/>
    </row>
    <row r="32" ht="24" customHeight="1" spans="2:2" x14ac:dyDescent="0.25">
      <c r="B32" s="31" t="s">
        <v>100</v>
      </c>
    </row>
    <row r="33" ht="24" customHeight="1" spans="2:2" x14ac:dyDescent="0.25">
      <c r="B33" s="31" t="s">
        <v>101</v>
      </c>
    </row>
    <row r="34" ht="24" customHeight="1" spans="2:2" x14ac:dyDescent="0.25">
      <c r="B34" s="31" t="s">
        <v>102</v>
      </c>
    </row>
    <row r="35" ht="24" customHeight="1" spans="2:2" x14ac:dyDescent="0.25">
      <c r="B35" s="31" t="s">
        <v>103</v>
      </c>
    </row>
    <row r="36" ht="24" customHeight="1" spans="2:2" x14ac:dyDescent="0.25">
      <c r="B36" s="31" t="s">
        <v>104</v>
      </c>
    </row>
    <row r="37" ht="24" customHeight="1" spans="2:2" x14ac:dyDescent="0.25">
      <c r="B37" s="31" t="s">
        <v>105</v>
      </c>
    </row>
    <row r="38" ht="24" customHeight="1" spans="2:2" x14ac:dyDescent="0.25">
      <c r="B38" s="31" t="s">
        <v>106</v>
      </c>
    </row>
    <row r="39" ht="24" customHeight="1" spans="2:2" x14ac:dyDescent="0.25">
      <c r="B39" s="31" t="s">
        <v>107</v>
      </c>
    </row>
    <row r="40" ht="12" customHeight="1" x14ac:dyDescent="0.25"/>
    <row r="41" ht="28" customHeight="1" spans="1:2" x14ac:dyDescent="0.25">
      <c r="A41" s="30" t="s">
        <v>108</v>
      </c>
      <c r="B41" s="13"/>
    </row>
    <row r="43" ht="24" customHeight="1" spans="2:2" x14ac:dyDescent="0.25">
      <c r="B43" s="31" t="s">
        <v>109</v>
      </c>
    </row>
    <row r="44" ht="24" customHeight="1" spans="2:2" x14ac:dyDescent="0.25">
      <c r="B44" s="31" t="s">
        <v>110</v>
      </c>
    </row>
    <row r="45" ht="24" customHeight="1" spans="2:2" x14ac:dyDescent="0.25">
      <c r="B45" s="31" t="s">
        <v>111</v>
      </c>
    </row>
    <row r="46" ht="24" customHeight="1" spans="2:2" x14ac:dyDescent="0.25">
      <c r="B46" s="31" t="s">
        <v>112</v>
      </c>
    </row>
    <row r="47" ht="24" customHeight="1" spans="2:2" x14ac:dyDescent="0.25">
      <c r="B47" s="31" t="s">
        <v>113</v>
      </c>
    </row>
    <row r="48" ht="12" customHeight="1" x14ac:dyDescent="0.25"/>
    <row r="49" ht="28" customHeight="1" spans="1:2" x14ac:dyDescent="0.25">
      <c r="A49" s="30" t="s">
        <v>114</v>
      </c>
      <c r="B49" s="13"/>
    </row>
    <row r="51" ht="24" customHeight="1" spans="2:2" x14ac:dyDescent="0.25">
      <c r="B51" s="31" t="s">
        <v>115</v>
      </c>
    </row>
    <row r="52" ht="24" customHeight="1" spans="2:2" x14ac:dyDescent="0.25">
      <c r="B52" s="31" t="s">
        <v>116</v>
      </c>
    </row>
    <row r="53" ht="24" customHeight="1" spans="2:2" x14ac:dyDescent="0.25">
      <c r="B53" s="31" t="s">
        <v>117</v>
      </c>
    </row>
    <row r="54" ht="12" customHeight="1" x14ac:dyDescent="0.25"/>
    <row r="55" ht="6" customHeight="1" x14ac:dyDescent="0.25"/>
    <row r="56" ht="20" customHeight="1" spans="1:2" x14ac:dyDescent="0.25">
      <c r="A56" s="32" t="s">
        <v>17</v>
      </c>
      <c r="B56" s="32"/>
    </row>
    <row r="57" ht="20" customHeight="1" spans="1:2" x14ac:dyDescent="0.25">
      <c r="A57" s="33" t="s">
        <v>18</v>
      </c>
      <c r="B57" s="33"/>
    </row>
  </sheetData>
  <mergeCells count="2">
    <mergeCell ref="A56:B56"/>
    <mergeCell ref="A57:B57"/>
  </mergeCells>
  <hyperlinks>
    <hyperlink ref="A5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Subscriptions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Subscription Tracker</dc:title>
  <dc:subject>Financial Template</dc:subject>
  <dc:description>Free Subscription Tracker template by FinancialAha.com</dc:description>
  <cp:keywords>finance, template, spreadsheet, FinancialAha</cp:keywords>
  <cp:category>Finance</cp:category>
  <cp:lastModifiedBy>Unknown</cp:lastModifiedBy>
  <cp:lastPrinted>2026-04-01T18:02:02Z</cp:lastPrinted>
  <dcterms:created xsi:type="dcterms:W3CDTF">2026-04-01T18:02:02Z</dcterms:created>
  <dcterms:modified xsi:type="dcterms:W3CDTF">2026-04-01T18:02:02Z</dcterms:modified>
</cp:coreProperties>
</file>