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Loan Setup" state="visible" r:id="rId5"/>
    <sheet sheetId="3" name="Payoff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<sst xmlns="http://schemas.openxmlformats.org/spreadsheetml/2006/main" count="147" uniqueCount="96">
  <si>
    <t>Student Loan Payoff Calculator</t>
  </si>
  <si>
    <t>Compare standard repayment vs. aggressive payoff with extra payments</t>
  </si>
  <si>
    <t>by FinancialAha.com</t>
  </si>
  <si>
    <t>TOTAL STUDENT LOANS</t>
  </si>
  <si>
    <t>WEIGHTED AVG RATE</t>
  </si>
  <si>
    <t>AGGRESSIVE PAYOFF DATE</t>
  </si>
  <si>
    <t>across all loans</t>
  </si>
  <si>
    <t>balance-weighted average</t>
  </si>
  <si>
    <t>86 months with extra payments</t>
  </si>
  <si>
    <t>INTEREST (STANDARD)</t>
  </si>
  <si>
    <t>INTEREST SAVED</t>
  </si>
  <si>
    <t>MONTHS SAVED</t>
  </si>
  <si>
    <t>total over loan life</t>
  </si>
  <si>
    <t>with aggressive payoff</t>
  </si>
  <si>
    <t>faster than standard</t>
  </si>
  <si>
    <t>PAYOFF TIMELINE: STANDARD VS AGGRESSIVE</t>
  </si>
  <si>
    <t>STANDARD VS. AGGRESSIVE COMPARISON</t>
  </si>
  <si>
    <t>Metric</t>
  </si>
  <si>
    <t>Standard</t>
  </si>
  <si>
    <t>Aggressive</t>
  </si>
  <si>
    <t>Monthly Payment</t>
  </si>
  <si>
    <t>Months to Payoff</t>
  </si>
  <si>
    <t>Total Interest Paid</t>
  </si>
  <si>
    <t>Total Amount Paid</t>
  </si>
  <si>
    <t>Adding $200/month could save you $8,396 in interest and 37 months of payments.</t>
  </si>
  <si>
    <t>Created with FinancialAha.com - Free financial tools and templates</t>
  </si>
  <si>
    <t>Get a premium spreadsheet from FinancialAha.com</t>
  </si>
  <si>
    <t>Start</t>
  </si>
  <si>
    <t>Mo 18</t>
  </si>
  <si>
    <t>Mo 36</t>
  </si>
  <si>
    <t>Mo 54</t>
  </si>
  <si>
    <t>Mo 72</t>
  </si>
  <si>
    <t>Mo 90</t>
  </si>
  <si>
    <t>Mo 108</t>
  </si>
  <si>
    <t>Student Loan Setup</t>
  </si>
  <si>
    <t>Enter your student loans in the yellow cells. Add up to 6 loans.</t>
  </si>
  <si>
    <t>Extra Monthly Payment:</t>
  </si>
  <si>
    <t>Extra amount toward highest-rate loan</t>
  </si>
  <si>
    <t>YOUR STUDENT LOANS</t>
  </si>
  <si>
    <t>Loan Name / Type</t>
  </si>
  <si>
    <t>Balance</t>
  </si>
  <si>
    <t>Rate %</t>
  </si>
  <si>
    <t>Min. Payment</t>
  </si>
  <si>
    <t>Monthly Interest</t>
  </si>
  <si>
    <t>Months (Min Only)</t>
  </si>
  <si>
    <t>Federal Subsidized</t>
  </si>
  <si>
    <t>Federal Unsubsidized</t>
  </si>
  <si>
    <t>Grad PLUS Loan</t>
  </si>
  <si>
    <t>Private Loan (Sallie)</t>
  </si>
  <si>
    <t/>
  </si>
  <si>
    <t>TOTALS</t>
  </si>
  <si>
    <t>Tip: The aggressive strategy targets the highest-rate loan first (avalanche method) to minimize total interest.</t>
  </si>
  <si>
    <t>Payoff Schedule - Standard vs Aggressive</t>
  </si>
  <si>
    <t>Month-by-month breakdown of both repayment strategies</t>
  </si>
  <si>
    <t>Month</t>
  </si>
  <si>
    <t>Std Balance</t>
  </si>
  <si>
    <t>Agg Balance</t>
  </si>
  <si>
    <t>Std Interest</t>
  </si>
  <si>
    <t>Std Payment</t>
  </si>
  <si>
    <t>Agg Interest</t>
  </si>
  <si>
    <t>Agg Payment</t>
  </si>
  <si>
    <t>How to Use This Template</t>
  </si>
  <si>
    <t>A quick guide to the Student Loan Payoff Calculator.</t>
  </si>
  <si>
    <t>GETTING STARTED</t>
  </si>
  <si>
    <t>1. Go to the "Loan Setup" sheet</t>
  </si>
  <si>
    <t>2. Enter your student loans: name/type, balance, interest rate, and minimum payment</t>
  </si>
  <si>
    <t>3. Set the Extra Monthly Payment amount you can afford above minimums</t>
  </si>
  <si>
    <t>4. The Dashboard shows your payoff timeline and interest comparison</t>
  </si>
  <si>
    <t>5. Check the Payoff Schedule for month-by-month detail</t>
  </si>
  <si>
    <t>STANDARD VS AGGRESSIVE</t>
  </si>
  <si>
    <t>Standard: Making only minimum payments on all loans. This is the default repayment plan.</t>
  </si>
  <si>
    <t>Aggressive: Making minimum payments plus directing extra money to the highest-rate loan first.</t>
  </si>
  <si>
    <t>When the highest-rate loan is paid off, the extra payment rolls to the next highest rate.</t>
  </si>
  <si>
    <t>This is called the "avalanche" method - it minimizes total interest paid.</t>
  </si>
  <si>
    <t>UNDERSTANDING THE DASHBOARD</t>
  </si>
  <si>
    <t>Total Student Loans: Sum of all your current loan balances.</t>
  </si>
  <si>
    <t>Weighted Avg Rate: Your effective interest rate across all loans, weighted by balance.</t>
  </si>
  <si>
    <t>Aggressive Payoff Date: When all loans reach zero with extra payments.</t>
  </si>
  <si>
    <t>Interest (Standard): Total interest over the life of loans with minimum payments only.</t>
  </si>
  <si>
    <t>Interest Saved: How much less interest you pay with the aggressive strategy.</t>
  </si>
  <si>
    <t>Months Saved: How many months faster you finish with extra payments.</t>
  </si>
  <si>
    <t>TYPES OF STUDENT LOANS</t>
  </si>
  <si>
    <t>Federal Subsidized: Government pays interest while in school. Usually lowest rates.</t>
  </si>
  <si>
    <t>Federal Unsubsidized: Interest accrues from day one. Moderate rates.</t>
  </si>
  <si>
    <t>Grad PLUS: Federal loans for graduate students. Higher rates.</t>
  </si>
  <si>
    <t>Private Loans: From banks or lenders. Rates vary widely.</t>
  </si>
  <si>
    <t>Parent PLUS: Federal loans taken by parents. Higher rates.</t>
  </si>
  <si>
    <t>TIPS</t>
  </si>
  <si>
    <t>Target the highest-rate loan first to save the most in interest.</t>
  </si>
  <si>
    <t>Even an extra $50-100/month can save thousands over the life of your loans.</t>
  </si>
  <si>
    <t>Look into income-driven repayment plans if minimum payments are a stretch.</t>
  </si>
  <si>
    <t>Consider refinancing high-rate private loans if your credit score has improved.</t>
  </si>
  <si>
    <t>Keep making the same total payment when a loan is paid off - redirect it to the next one.</t>
  </si>
  <si>
    <t>COMPATIBILITY</t>
  </si>
  <si>
    <t>This template 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</si>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</sst>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#,##0 &quot;months&quot;"/>
    <numFmt numFmtId="166" formatCode="$#,##0.00"/>
  </numFmts>
  <fonts count="22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16"/>
      <name val="Aptos"/>
    </font>
    <font>
      <color rgb="A3A9B8"/>
      <sz val="8"/>
      <name val="Aptos"/>
    </font>
    <font>
      <b/>
      <color rgb="B91C1C"/>
      <sz val="20"/>
      <name val="Aptos"/>
    </font>
    <font>
      <b/>
      <color rgb="9A7B4F"/>
      <sz val="20"/>
      <name val="Aptos"/>
    </font>
    <font>
      <b/>
      <color rgb="14213D"/>
      <sz val="11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7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EEF0F7"/>
      </patternFill>
    </fill>
    <fill>
      <patternFill patternType="solid">
        <fgColor rgb="FFFCF4"/>
      </patternFill>
    </fill>
    <fill>
      <patternFill patternType="solid">
        <fgColor rgb="F7F0E4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0" fontId="5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8" fillId="0" borderId="2" xfId="0" applyNumberFormat="1" applyFont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165" fontId="9" fillId="0" borderId="2" xfId="0" applyNumberFormat="1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0" borderId="5" xfId="0" applyFont="1" applyBorder="1" applyAlignment="1" applyProtection="1">
      <alignment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3" fontId="12" fillId="3" borderId="5" xfId="0" applyNumberFormat="1" applyFont="1" applyFill="1" applyBorder="1" applyAlignment="1" applyProtection="1">
      <alignment horizontal="right" vertical="center"/>
    </xf>
    <xf numFmtId="164" fontId="12" fillId="3" borderId="5" xfId="0" applyNumberFormat="1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Protection="1"/>
    <xf numFmtId="0" fontId="17" fillId="0" borderId="0" xfId="0" applyFont="1" applyAlignment="1" applyProtection="1">
      <alignment horizontal="left" vertical="center" indent="1"/>
    </xf>
    <xf numFmtId="0" fontId="18" fillId="0" borderId="0" xfId="0" applyFont="1" applyAlignment="1" applyProtection="1">
      <alignment horizontal="left" vertical="center" wrapText="1" indent="1"/>
    </xf>
    <xf numFmtId="0" fontId="19" fillId="0" borderId="0" xfId="0" applyFont="1" applyAlignment="1" applyProtection="1">
      <alignment horizontal="left" vertical="center" indent="1"/>
    </xf>
    <xf numFmtId="164" fontId="12" fillId="5" borderId="7" xfId="0" applyNumberFormat="1" applyFont="1" applyFill="1" applyBorder="1" applyAlignment="1" applyProtection="1">
      <alignment horizontal="right" vertical="center"/>
      <protection locked="0"/>
    </xf>
    <xf numFmtId="0" fontId="12" fillId="5" borderId="7" xfId="0" applyFont="1" applyFill="1" applyBorder="1" applyAlignment="1" applyProtection="1">
      <alignment horizontal="center" vertical="center"/>
      <protection locked="0"/>
    </xf>
    <xf numFmtId="10" fontId="12" fillId="5" borderId="7" xfId="0" applyNumberFormat="1" applyFont="1" applyFill="1" applyBorder="1" applyAlignment="1" applyProtection="1">
      <alignment horizontal="right" vertical="center"/>
      <protection locked="0"/>
    </xf>
    <xf numFmtId="166" fontId="13" fillId="4" borderId="6" xfId="0" applyNumberFormat="1" applyFont="1" applyFill="1" applyBorder="1" applyAlignment="1" applyProtection="1">
      <alignment horizontal="right" vertical="center"/>
    </xf>
    <xf numFmtId="3" fontId="13" fillId="4" borderId="6" xfId="0" applyNumberFormat="1" applyFont="1" applyFill="1" applyBorder="1" applyAlignment="1" applyProtection="1">
      <alignment horizontal="right" vertical="center"/>
    </xf>
    <xf numFmtId="0" fontId="19" fillId="0" borderId="8" xfId="0" applyFont="1" applyBorder="1" applyAlignment="1" applyProtection="1">
      <alignment horizontal="left" vertical="center" indent="1"/>
    </xf>
    <xf numFmtId="164" fontId="19" fillId="0" borderId="8" xfId="0" applyNumberFormat="1" applyFont="1" applyBorder="1" applyAlignment="1" applyProtection="1">
      <alignment horizontal="right" vertical="center"/>
    </xf>
    <xf numFmtId="0" fontId="19" fillId="0" borderId="8" xfId="0" applyFont="1" applyBorder="1" applyAlignment="1" applyProtection="1">
      <alignment horizontal="right" vertical="center"/>
    </xf>
    <xf numFmtId="166" fontId="19" fillId="0" borderId="8" xfId="0" applyNumberFormat="1" applyFont="1" applyBorder="1" applyAlignment="1" applyProtection="1">
      <alignment horizontal="right" vertical="center"/>
    </xf>
    <xf numFmtId="3" fontId="19" fillId="0" borderId="8" xfId="0" applyNumberFormat="1" applyFont="1" applyBorder="1" applyAlignment="1" applyProtection="1">
      <alignment horizontal="right" vertical="center"/>
    </xf>
    <xf numFmtId="0" fontId="18" fillId="6" borderId="6" xfId="0" applyFont="1" applyFill="1" applyBorder="1" applyAlignment="1" applyProtection="1">
      <alignment horizontal="center" vertical="center" wrapText="1"/>
    </xf>
    <xf numFmtId="166" fontId="12" fillId="0" borderId="5" xfId="0" applyNumberFormat="1" applyFont="1" applyBorder="1" applyAlignment="1" applyProtection="1">
      <alignment horizontal="right" vertical="center"/>
    </xf>
    <xf numFmtId="166" fontId="12" fillId="3" borderId="5" xfId="0" applyNumberFormat="1" applyFont="1" applyFill="1" applyBorder="1" applyAlignment="1" applyProtection="1">
      <alignment horizontal="right" vertical="center"/>
    </xf>
    <xf numFmtId="0" fontId="17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Loan Balance: Standard vs Aggressive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Dashboard!$B$106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Dashboard!$C$105:$I$105</c:f>
              <c:strCache>
                <c:ptCount val="7"/>
                <c:pt idx="0">
                  <c:v>Start</c:v>
                </c:pt>
                <c:pt idx="1">
                  <c:v>Mo 18</c:v>
                </c:pt>
                <c:pt idx="2">
                  <c:v>Mo 36</c:v>
                </c:pt>
                <c:pt idx="3">
                  <c:v>Mo 54</c:v>
                </c:pt>
                <c:pt idx="4">
                  <c:v>Mo 72</c:v>
                </c:pt>
                <c:pt idx="5">
                  <c:v>Mo 90</c:v>
                </c:pt>
                <c:pt idx="6">
                  <c:v>Mo 108</c:v>
                </c:pt>
              </c:strCache>
            </c:strRef>
          </c:cat>
          <c:val>
            <c:numRef>
              <c:f>Dashboard!$C$106:$I$106</c:f>
              <c:numCache>
                <c:formatCode>$#,##0</c:formatCode>
                <c:ptCount val="7"/>
                <c:pt idx="0">
                  <c:v>60500</c:v>
                </c:pt>
                <c:pt idx="1">
                  <c:v>53965</c:v>
                </c:pt>
                <c:pt idx="2">
                  <c:v>46725</c:v>
                </c:pt>
                <c:pt idx="3">
                  <c:v>38700</c:v>
                </c:pt>
                <c:pt idx="4">
                  <c:v>29802</c:v>
                </c:pt>
                <c:pt idx="5">
                  <c:v>19932</c:v>
                </c:pt>
                <c:pt idx="6">
                  <c:v>8981</c:v>
                </c:pt>
              </c:numCache>
            </c:numRef>
          </c:val>
        </c:ser>
        <c:ser>
          <c:idx val="1"/>
          <c:order val="1"/>
          <c:tx>
            <c:strRef>
              <c:f>Dashboard!$B$107</c:f>
              <c:strCache>
                <c:ptCount val="1"/>
                <c:pt idx="0">
                  <c:v>Aggressive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Dashboard!$C$105:$I$105</c:f>
              <c:strCache>
                <c:ptCount val="7"/>
                <c:pt idx="0">
                  <c:v>Start</c:v>
                </c:pt>
                <c:pt idx="1">
                  <c:v>Mo 18</c:v>
                </c:pt>
                <c:pt idx="2">
                  <c:v>Mo 36</c:v>
                </c:pt>
                <c:pt idx="3">
                  <c:v>Mo 54</c:v>
                </c:pt>
                <c:pt idx="4">
                  <c:v>Mo 72</c:v>
                </c:pt>
                <c:pt idx="5">
                  <c:v>Mo 90</c:v>
                </c:pt>
                <c:pt idx="6">
                  <c:v>Mo 108</c:v>
                </c:pt>
              </c:strCache>
            </c:strRef>
          </c:cat>
          <c:val>
            <c:numRef>
              <c:f>Dashboard!$C$107:$I$107</c:f>
              <c:numCache>
                <c:formatCode>$#,##0</c:formatCode>
                <c:ptCount val="7"/>
                <c:pt idx="0">
                  <c:v>60500</c:v>
                </c:pt>
                <c:pt idx="1">
                  <c:v>50140</c:v>
                </c:pt>
                <c:pt idx="2">
                  <c:v>38557</c:v>
                </c:pt>
                <c:pt idx="3">
                  <c:v>25714</c:v>
                </c:pt>
                <c:pt idx="4">
                  <c:v>11344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107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'Loan Setup'!B14</f>
        <v>60500</v>
      </c>
      <c r="C5" s="5"/>
      <c r="E5" s="6">
        <f>B100</f>
        <v>0.06927272727272728</v>
      </c>
      <c r="F5" s="6"/>
      <c r="H5" s="7" t="str">
        <f>IFERROR(TEXT(EDATE(TODAY(),C100),"MMM YYYY"),"--")</f>
        <v>Jun 2033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D100</f>
        <v>23930</v>
      </c>
      <c r="C9" s="9"/>
      <c r="E9" s="10">
        <f>E100</f>
        <v>8396</v>
      </c>
      <c r="F9" s="10"/>
      <c r="H9" s="11">
        <f>F100</f>
        <v>37</v>
      </c>
      <c r="I9" s="11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2" t="s">
        <v>15</v>
      </c>
      <c r="C12" s="13"/>
      <c r="D12" s="13"/>
      <c r="E12" s="13"/>
      <c r="F12" s="13"/>
      <c r="G12" s="13"/>
      <c r="H12" s="13"/>
      <c r="I12" s="13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2" t="s">
        <v>16</v>
      </c>
      <c r="C29" s="13"/>
      <c r="D29" s="13"/>
      <c r="E29" s="13"/>
      <c r="F29" s="13"/>
      <c r="G29" s="13"/>
      <c r="H29" s="13"/>
      <c r="I29" s="13"/>
    </row>
    <row r="30" ht="32" customHeight="1" spans="3:8" x14ac:dyDescent="0.25">
      <c r="C30" s="14" t="s">
        <v>17</v>
      </c>
      <c r="D30" s="14"/>
      <c r="E30" s="15" t="s">
        <v>18</v>
      </c>
      <c r="F30" s="15"/>
      <c r="G30" s="15" t="s">
        <v>19</v>
      </c>
      <c r="H30" s="15"/>
    </row>
    <row r="31" ht="26" customHeight="1" spans="3:8" x14ac:dyDescent="0.25">
      <c r="C31" s="16" t="s">
        <v>20</v>
      </c>
      <c r="D31" s="16"/>
      <c r="E31" s="17">
        <v>695</v>
      </c>
      <c r="F31" s="17"/>
      <c r="G31" s="17">
        <v>895</v>
      </c>
      <c r="H31" s="17"/>
    </row>
    <row r="32" ht="26" customHeight="1" spans="3:8" x14ac:dyDescent="0.25">
      <c r="C32" s="18" t="s">
        <v>21</v>
      </c>
      <c r="D32" s="18"/>
      <c r="E32" s="19">
        <v>123</v>
      </c>
      <c r="F32" s="19"/>
      <c r="G32" s="19">
        <v>86</v>
      </c>
      <c r="H32" s="19"/>
    </row>
    <row r="33" ht="26" customHeight="1" spans="3:8" x14ac:dyDescent="0.25">
      <c r="C33" s="16" t="s">
        <v>22</v>
      </c>
      <c r="D33" s="16"/>
      <c r="E33" s="17">
        <v>23930</v>
      </c>
      <c r="F33" s="17"/>
      <c r="G33" s="17">
        <v>15535</v>
      </c>
      <c r="H33" s="17"/>
    </row>
    <row r="34" ht="26" customHeight="1" spans="3:8" x14ac:dyDescent="0.25">
      <c r="C34" s="18" t="s">
        <v>23</v>
      </c>
      <c r="D34" s="18"/>
      <c r="E34" s="20">
        <v>84430</v>
      </c>
      <c r="F34" s="20"/>
      <c r="G34" s="20">
        <v>76035</v>
      </c>
      <c r="H34" s="20"/>
    </row>
    <row r="35" ht="6" customHeight="1" x14ac:dyDescent="0.25"/>
    <row r="36" ht="32" customHeight="1" spans="3:8" x14ac:dyDescent="0.25">
      <c r="C36" s="21" t="s">
        <v>24</v>
      </c>
      <c r="D36" s="21"/>
      <c r="E36" s="21"/>
      <c r="F36" s="21"/>
      <c r="G36" s="21"/>
      <c r="H36" s="21"/>
    </row>
    <row r="37" ht="14" customHeight="1" x14ac:dyDescent="0.25"/>
    <row r="38" ht="6" customHeight="1" x14ac:dyDescent="0.25"/>
    <row r="39" ht="20" customHeight="1" spans="1:9" x14ac:dyDescent="0.25">
      <c r="A39" s="22" t="s">
        <v>25</v>
      </c>
      <c r="B39" s="22"/>
      <c r="C39" s="22"/>
      <c r="D39" s="22"/>
      <c r="E39" s="22"/>
      <c r="F39" s="22"/>
      <c r="G39" s="22"/>
      <c r="H39" s="22"/>
      <c r="I39" s="22"/>
    </row>
    <row r="40" ht="20" customHeight="1" spans="1:9" x14ac:dyDescent="0.25">
      <c r="A40" s="23" t="s">
        <v>26</v>
      </c>
      <c r="B40" s="23"/>
      <c r="C40" s="23"/>
      <c r="D40" s="23"/>
      <c r="E40" s="23"/>
      <c r="F40" s="23"/>
      <c r="G40" s="23"/>
      <c r="H40" s="23"/>
      <c r="I40" s="23"/>
    </row>
    <row r="100" ht="1" customHeight="1" spans="2:6" x14ac:dyDescent="0.25">
      <c r="B100" s="24">
        <f>IFERROR(SUMPRODUCT('Loan Setup'!B8:B13,'Loan Setup'!C8:C13)/'Loan Setup'!B14,0)</f>
        <v>0.06927272727272728</v>
      </c>
      <c r="C100" s="24">
        <f>COUNTIF('Payoff Schedule'!C4:C303,"&gt;0")</f>
        <v>86</v>
      </c>
      <c r="D100" s="24">
        <f>SUM('Payoff Schedule'!D4:D303)</f>
        <v>23930</v>
      </c>
      <c r="E100" s="24">
        <f>D100-SUM('Payoff Schedule'!F4:F303)</f>
        <v>8396</v>
      </c>
      <c r="F100" s="24">
        <f>COUNTIF('Payoff Schedule'!B4:B303,"&gt;0")-C100</f>
        <v>37</v>
      </c>
    </row>
    <row r="105" ht="1" customHeight="1" spans="3:9" x14ac:dyDescent="0.25">
      <c r="C105" s="24" t="s">
        <v>27</v>
      </c>
      <c r="D105" s="24" t="s">
        <v>28</v>
      </c>
      <c r="E105" s="24" t="s">
        <v>29</v>
      </c>
      <c r="F105" s="24" t="s">
        <v>30</v>
      </c>
      <c r="G105" s="24" t="s">
        <v>31</v>
      </c>
      <c r="H105" s="24" t="s">
        <v>32</v>
      </c>
      <c r="I105" s="24" t="s">
        <v>33</v>
      </c>
    </row>
    <row r="106" ht="1" customHeight="1" spans="2:9" x14ac:dyDescent="0.25">
      <c r="B106" s="24" t="s">
        <v>18</v>
      </c>
      <c r="C106" s="24">
        <v>60500</v>
      </c>
      <c r="D106" s="24">
        <v>53965</v>
      </c>
      <c r="E106" s="24">
        <v>46725</v>
      </c>
      <c r="F106" s="24">
        <v>38700</v>
      </c>
      <c r="G106" s="24">
        <v>29802</v>
      </c>
      <c r="H106" s="24">
        <v>19932</v>
      </c>
      <c r="I106" s="24">
        <v>8981</v>
      </c>
    </row>
    <row r="107" ht="1" customHeight="1" spans="2:9" x14ac:dyDescent="0.25">
      <c r="B107" s="24" t="s">
        <v>19</v>
      </c>
      <c r="C107" s="24">
        <v>60500</v>
      </c>
      <c r="D107" s="24">
        <v>50140</v>
      </c>
      <c r="E107" s="24">
        <v>38557</v>
      </c>
      <c r="F107" s="24">
        <v>25714</v>
      </c>
      <c r="G107" s="24">
        <v>11344</v>
      </c>
      <c r="H107" s="24">
        <v>0</v>
      </c>
      <c r="I107" s="24">
        <v>0</v>
      </c>
    </row>
  </sheetData>
  <sheetProtection sheet="1"/>
  <mergeCells count="39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6:H36"/>
    <mergeCell ref="A39:I39"/>
    <mergeCell ref="A40:I40"/>
  </mergeCells>
  <hyperlinks>
    <hyperlink ref="G2" r:id="rId1"/>
    <hyperlink ref="A40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F20"/>
  <sheetViews>
    <sheetView workbookViewId="0" showGridLines="0" zoomScale="125"/>
  </sheetViews>
  <sheetFormatPr defaultRowHeight="15" outlineLevelRow="0" outlineLevelCol="0" x14ac:dyDescent="55"/>
  <cols>
    <col min="1" max="1" width="24" customWidth="1"/>
    <col min="2" max="2" width="14" customWidth="1"/>
    <col min="3" max="3" width="10" customWidth="1"/>
    <col min="4" max="4" width="14" customWidth="1"/>
    <col min="5" max="5" width="16" customWidth="1"/>
    <col min="6" max="6" width="18" customWidth="1"/>
  </cols>
  <sheetData>
    <row r="1" ht="48" customHeight="1" spans="1:6" x14ac:dyDescent="0.25">
      <c r="A1" s="25" t="s">
        <v>34</v>
      </c>
      <c r="B1" s="25"/>
      <c r="C1" s="25"/>
      <c r="D1" s="25"/>
      <c r="E1" s="25"/>
      <c r="F1" s="25"/>
    </row>
    <row r="2" ht="24" customHeight="1" spans="1:6" x14ac:dyDescent="0.25">
      <c r="A2" s="26" t="s">
        <v>35</v>
      </c>
      <c r="B2" s="26"/>
      <c r="C2" s="26"/>
      <c r="D2" s="26"/>
      <c r="E2" s="26"/>
      <c r="F2" s="26"/>
    </row>
    <row r="3" ht="14" customHeight="1" x14ac:dyDescent="0.25"/>
    <row r="4" ht="26" customHeight="1" spans="1:6" x14ac:dyDescent="0.25">
      <c r="A4" s="27" t="s">
        <v>36</v>
      </c>
      <c r="B4" s="28">
        <v>200</v>
      </c>
      <c r="C4" s="26" t="s">
        <v>37</v>
      </c>
      <c r="D4" s="26"/>
      <c r="E4" s="26"/>
      <c r="F4" s="26"/>
    </row>
    <row r="5" ht="14" customHeight="1" x14ac:dyDescent="0.25"/>
    <row r="6" ht="28" customHeight="1" spans="1:6" x14ac:dyDescent="0.25">
      <c r="A6" s="12" t="s">
        <v>38</v>
      </c>
      <c r="B6" s="13"/>
      <c r="C6" s="13"/>
      <c r="D6" s="13"/>
      <c r="E6" s="13"/>
      <c r="F6" s="13"/>
    </row>
    <row r="7" ht="32" customHeight="1" spans="1:6" x14ac:dyDescent="0.25">
      <c r="A7" s="14" t="s">
        <v>39</v>
      </c>
      <c r="B7" s="15" t="s">
        <v>40</v>
      </c>
      <c r="C7" s="15" t="s">
        <v>41</v>
      </c>
      <c r="D7" s="15" t="s">
        <v>42</v>
      </c>
      <c r="E7" s="15" t="s">
        <v>43</v>
      </c>
      <c r="F7" s="15" t="s">
        <v>44</v>
      </c>
    </row>
    <row r="8" ht="26" customHeight="1" spans="1:6" x14ac:dyDescent="0.25">
      <c r="A8" s="29" t="s">
        <v>45</v>
      </c>
      <c r="B8" s="28">
        <v>5500</v>
      </c>
      <c r="C8" s="30">
        <v>0.05</v>
      </c>
      <c r="D8" s="28">
        <v>58</v>
      </c>
      <c r="E8" s="31">
        <f>IF(B8="","",ROUND(B8*C8/12,2))</f>
        <v>22.92</v>
      </c>
      <c r="F8" s="32">
        <f>IF(B8="","",IF(C8=0,IF(D8=0,0,ROUND(B8/D8,0)),IF(D8&lt;=B8*C8/12,999,ROUND(-LN(1-B8*C8/12/D8)/LN(1+C8/12),0))))</f>
        <v>121</v>
      </c>
    </row>
    <row r="9" ht="26" customHeight="1" spans="1:6" x14ac:dyDescent="0.25">
      <c r="A9" s="29" t="s">
        <v>46</v>
      </c>
      <c r="B9" s="28">
        <v>12000</v>
      </c>
      <c r="C9" s="30">
        <v>0.053</v>
      </c>
      <c r="D9" s="28">
        <v>127</v>
      </c>
      <c r="E9" s="31">
        <f>IF(B9="","",ROUND(B9*C9/12,2))</f>
        <v>53</v>
      </c>
      <c r="F9" s="32">
        <f>IF(B9="","",IF(C9=0,IF(D9=0,0,ROUND(B9/D9,0)),IF(D9&lt;=B9*C9/12,999,ROUND(-LN(1-B9*C9/12/D9)/LN(1+C9/12),0))))</f>
        <v>123</v>
      </c>
    </row>
    <row r="10" ht="26" customHeight="1" spans="1:6" x14ac:dyDescent="0.25">
      <c r="A10" s="29" t="s">
        <v>47</v>
      </c>
      <c r="B10" s="28">
        <v>25000</v>
      </c>
      <c r="C10" s="30">
        <v>0.07</v>
      </c>
      <c r="D10" s="28">
        <v>290</v>
      </c>
      <c r="E10" s="31">
        <f>IF(B10="","",ROUND(B10*C10/12,2))</f>
        <v>145.83</v>
      </c>
      <c r="F10" s="32">
        <f>IF(B10="","",IF(C10=0,IF(D10=0,0,ROUND(B10/D10,0)),IF(D10&lt;=B10*C10/12,999,ROUND(-LN(1-B10*C10/12/D10)/LN(1+C10/12),0))))</f>
        <v>121</v>
      </c>
    </row>
    <row r="11" ht="26" customHeight="1" spans="1:6" x14ac:dyDescent="0.25">
      <c r="A11" s="29" t="s">
        <v>48</v>
      </c>
      <c r="B11" s="28">
        <v>18000</v>
      </c>
      <c r="C11" s="30">
        <v>0.085</v>
      </c>
      <c r="D11" s="28">
        <v>220</v>
      </c>
      <c r="E11" s="31">
        <f>IF(B11="","",ROUND(B11*C11/12,2))</f>
        <v>127.5</v>
      </c>
      <c r="F11" s="32">
        <f>IF(B11="","",IF(C11=0,IF(D11=0,0,ROUND(B11/D11,0)),IF(D11&lt;=B11*C11/12,999,ROUND(-LN(1-B11*C11/12/D11)/LN(1+C11/12),0))))</f>
        <v>123</v>
      </c>
    </row>
    <row r="12" ht="26" customHeight="1" spans="1:6" x14ac:dyDescent="0.25">
      <c r="A12" s="29" t="s">
        <v>49</v>
      </c>
      <c r="B12" s="28" t="s">
        <v>49</v>
      </c>
      <c r="C12" s="30" t="s">
        <v>49</v>
      </c>
      <c r="D12" s="28" t="s">
        <v>49</v>
      </c>
      <c r="E12" s="31">
        <f>IF(B12="","",ROUND(B12*C12/12,2))</f>
        <v>0.0001</v>
      </c>
      <c r="F12" s="32">
        <f>IF(B12="","",IF(C12=0,IF(D12=0,0,ROUND(B12/D12,0)),IF(D12&lt;=B12*C12/12,999,ROUND(-LN(1-B12*C12/12/D12)/LN(1+C12/12),0))))</f>
        <v>0.0001</v>
      </c>
    </row>
    <row r="13" ht="26" customHeight="1" spans="1:6" x14ac:dyDescent="0.25">
      <c r="A13" s="29" t="s">
        <v>49</v>
      </c>
      <c r="B13" s="28" t="s">
        <v>49</v>
      </c>
      <c r="C13" s="30" t="s">
        <v>49</v>
      </c>
      <c r="D13" s="28" t="s">
        <v>49</v>
      </c>
      <c r="E13" s="31">
        <f>IF(B13="","",ROUND(B13*C13/12,2))</f>
        <v>0.0001</v>
      </c>
      <c r="F13" s="32">
        <f>IF(B13="","",IF(C13=0,IF(D13=0,0,ROUND(B13/D13,0)),IF(D13&lt;=B13*C13/12,999,ROUND(-LN(1-B13*C13/12/D13)/LN(1+C13/12),0))))</f>
        <v>0.0001</v>
      </c>
    </row>
    <row r="14" ht="26" customHeight="1" spans="1:6" x14ac:dyDescent="0.25">
      <c r="A14" s="33" t="s">
        <v>50</v>
      </c>
      <c r="B14" s="34">
        <f>SUM(B8:B13)</f>
        <v>60500</v>
      </c>
      <c r="C14" s="35" t="s">
        <v>49</v>
      </c>
      <c r="D14" s="34">
        <f>SUM(D8:D13)</f>
        <v>695</v>
      </c>
      <c r="E14" s="36">
        <f>SUM(E8:E13)</f>
        <v>349.25</v>
      </c>
      <c r="F14" s="37">
        <f>MAX(F8:F13)</f>
        <v>123</v>
      </c>
    </row>
    <row r="15" ht="14" customHeight="1" x14ac:dyDescent="0.25"/>
    <row r="16" ht="32" customHeight="1" spans="1:6" x14ac:dyDescent="0.25">
      <c r="A16" s="38" t="s">
        <v>51</v>
      </c>
      <c r="B16" s="38"/>
      <c r="C16" s="38"/>
      <c r="D16" s="38"/>
      <c r="E16" s="38"/>
      <c r="F16" s="38"/>
    </row>
    <row r="17" ht="14" customHeight="1" x14ac:dyDescent="0.25"/>
    <row r="18" ht="6" customHeight="1" x14ac:dyDescent="0.25"/>
    <row r="19" ht="20" customHeight="1" spans="1:6" x14ac:dyDescent="0.25">
      <c r="A19" s="22" t="s">
        <v>25</v>
      </c>
      <c r="B19" s="22"/>
      <c r="C19" s="22"/>
      <c r="D19" s="22"/>
      <c r="E19" s="22"/>
      <c r="F19" s="22"/>
    </row>
    <row r="20" ht="20" customHeight="1" spans="1:6" x14ac:dyDescent="0.25">
      <c r="A20" s="23" t="s">
        <v>26</v>
      </c>
      <c r="B20" s="23"/>
      <c r="C20" s="23"/>
      <c r="D20" s="23"/>
      <c r="E20" s="23"/>
      <c r="F20" s="23"/>
    </row>
  </sheetData>
  <sheetProtection sheet="1"/>
  <mergeCells count="6">
    <mergeCell ref="A1:F1"/>
    <mergeCell ref="A2:F2"/>
    <mergeCell ref="C4:F4"/>
    <mergeCell ref="A16:F16"/>
    <mergeCell ref="A19:F19"/>
    <mergeCell ref="A20:F20"/>
  </mergeCells>
  <hyperlinks>
    <hyperlink ref="A20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G135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10" customWidth="1"/>
    <col min="2" max="7" width="16" customWidth="1"/>
  </cols>
  <sheetData>
    <row r="1" ht="48" customHeight="1" spans="1:7" x14ac:dyDescent="0.25">
      <c r="A1" s="25" t="s">
        <v>52</v>
      </c>
      <c r="B1" s="25"/>
      <c r="C1" s="25"/>
      <c r="D1" s="25"/>
      <c r="E1" s="25"/>
      <c r="F1" s="25"/>
      <c r="G1" s="25"/>
    </row>
    <row r="2" ht="24" customHeight="1" spans="1:7" x14ac:dyDescent="0.25">
      <c r="A2" s="26" t="s">
        <v>53</v>
      </c>
      <c r="B2" s="26"/>
      <c r="C2" s="26"/>
      <c r="D2" s="26"/>
      <c r="E2" s="26"/>
      <c r="F2" s="26"/>
      <c r="G2" s="26"/>
    </row>
    <row r="3" ht="32" customHeight="1" spans="1:7" x14ac:dyDescent="0.25">
      <c r="A3" s="14" t="s">
        <v>54</v>
      </c>
      <c r="B3" s="15" t="s">
        <v>55</v>
      </c>
      <c r="C3" s="15" t="s">
        <v>56</v>
      </c>
      <c r="D3" s="15" t="s">
        <v>57</v>
      </c>
      <c r="E3" s="15" t="s">
        <v>58</v>
      </c>
      <c r="F3" s="15" t="s">
        <v>59</v>
      </c>
      <c r="G3" s="15" t="s">
        <v>60</v>
      </c>
    </row>
    <row r="4" ht="20" customHeight="1" spans="1:7" x14ac:dyDescent="0.25">
      <c r="A4" s="16">
        <v>1</v>
      </c>
      <c r="B4" s="17">
        <v>60154</v>
      </c>
      <c r="C4" s="17">
        <v>59954</v>
      </c>
      <c r="D4" s="39">
        <v>349.25</v>
      </c>
      <c r="E4" s="39">
        <v>695</v>
      </c>
      <c r="F4" s="39">
        <v>349.25</v>
      </c>
      <c r="G4" s="39">
        <v>895</v>
      </c>
    </row>
    <row r="5" ht="20" customHeight="1" spans="1:7" x14ac:dyDescent="0.25">
      <c r="A5" s="18">
        <v>2</v>
      </c>
      <c r="B5" s="20">
        <v>59807</v>
      </c>
      <c r="C5" s="20">
        <v>59405</v>
      </c>
      <c r="D5" s="40">
        <v>347.27</v>
      </c>
      <c r="E5" s="40">
        <v>695</v>
      </c>
      <c r="F5" s="40">
        <v>345.86</v>
      </c>
      <c r="G5" s="40">
        <v>895</v>
      </c>
    </row>
    <row r="6" ht="20" customHeight="1" spans="1:7" x14ac:dyDescent="0.25">
      <c r="A6" s="16">
        <v>3</v>
      </c>
      <c r="B6" s="17">
        <v>59457</v>
      </c>
      <c r="C6" s="17">
        <v>58853</v>
      </c>
      <c r="D6" s="39">
        <v>345.29</v>
      </c>
      <c r="E6" s="39">
        <v>695</v>
      </c>
      <c r="F6" s="39">
        <v>342.45</v>
      </c>
      <c r="G6" s="39">
        <v>895</v>
      </c>
    </row>
    <row r="7" ht="20" customHeight="1" spans="1:7" x14ac:dyDescent="0.25">
      <c r="A7" s="18">
        <v>4</v>
      </c>
      <c r="B7" s="20">
        <v>59105</v>
      </c>
      <c r="C7" s="20">
        <v>58297</v>
      </c>
      <c r="D7" s="40">
        <v>343.32</v>
      </c>
      <c r="E7" s="40">
        <v>695</v>
      </c>
      <c r="F7" s="40">
        <v>339.04</v>
      </c>
      <c r="G7" s="40">
        <v>895</v>
      </c>
    </row>
    <row r="8" ht="20" customHeight="1" spans="1:7" x14ac:dyDescent="0.25">
      <c r="A8" s="16">
        <v>5</v>
      </c>
      <c r="B8" s="17">
        <v>58751</v>
      </c>
      <c r="C8" s="17">
        <v>57737</v>
      </c>
      <c r="D8" s="39">
        <v>341.3</v>
      </c>
      <c r="E8" s="39">
        <v>695</v>
      </c>
      <c r="F8" s="39">
        <v>335.57</v>
      </c>
      <c r="G8" s="39">
        <v>895</v>
      </c>
    </row>
    <row r="9" ht="20" customHeight="1" spans="1:7" x14ac:dyDescent="0.25">
      <c r="A9" s="18">
        <v>6</v>
      </c>
      <c r="B9" s="20">
        <v>58396</v>
      </c>
      <c r="C9" s="20">
        <v>57174</v>
      </c>
      <c r="D9" s="40">
        <v>339.29</v>
      </c>
      <c r="E9" s="40">
        <v>695</v>
      </c>
      <c r="F9" s="40">
        <v>332.1</v>
      </c>
      <c r="G9" s="40">
        <v>895</v>
      </c>
    </row>
    <row r="10" ht="20" customHeight="1" spans="1:7" x14ac:dyDescent="0.25">
      <c r="A10" s="16">
        <v>7</v>
      </c>
      <c r="B10" s="17">
        <v>58038</v>
      </c>
      <c r="C10" s="17">
        <v>56608</v>
      </c>
      <c r="D10" s="39">
        <v>337.26</v>
      </c>
      <c r="E10" s="39">
        <v>695</v>
      </c>
      <c r="F10" s="39">
        <v>328.61</v>
      </c>
      <c r="G10" s="39">
        <v>895</v>
      </c>
    </row>
    <row r="11" ht="20" customHeight="1" spans="1:7" x14ac:dyDescent="0.25">
      <c r="A11" s="18">
        <v>8</v>
      </c>
      <c r="B11" s="20">
        <v>57678</v>
      </c>
      <c r="C11" s="20">
        <v>56038</v>
      </c>
      <c r="D11" s="40">
        <v>335.21</v>
      </c>
      <c r="E11" s="40">
        <v>695</v>
      </c>
      <c r="F11" s="40">
        <v>325.08</v>
      </c>
      <c r="G11" s="40">
        <v>895</v>
      </c>
    </row>
    <row r="12" ht="20" customHeight="1" spans="1:7" x14ac:dyDescent="0.25">
      <c r="A12" s="16">
        <v>9</v>
      </c>
      <c r="B12" s="17">
        <v>57316</v>
      </c>
      <c r="C12" s="17">
        <v>55465</v>
      </c>
      <c r="D12" s="39">
        <v>333.17</v>
      </c>
      <c r="E12" s="39">
        <v>695</v>
      </c>
      <c r="F12" s="39">
        <v>321.55</v>
      </c>
      <c r="G12" s="39">
        <v>895</v>
      </c>
    </row>
    <row r="13" ht="20" customHeight="1" spans="1:7" x14ac:dyDescent="0.25">
      <c r="A13" s="18">
        <v>10</v>
      </c>
      <c r="B13" s="20">
        <v>56952</v>
      </c>
      <c r="C13" s="20">
        <v>54888</v>
      </c>
      <c r="D13" s="40">
        <v>331.11</v>
      </c>
      <c r="E13" s="40">
        <v>695</v>
      </c>
      <c r="F13" s="40">
        <v>318</v>
      </c>
      <c r="G13" s="40">
        <v>895</v>
      </c>
    </row>
    <row r="14" ht="20" customHeight="1" spans="1:7" x14ac:dyDescent="0.25">
      <c r="A14" s="16">
        <v>11</v>
      </c>
      <c r="B14" s="17">
        <v>56587</v>
      </c>
      <c r="C14" s="17">
        <v>54307</v>
      </c>
      <c r="D14" s="39">
        <v>329.03</v>
      </c>
      <c r="E14" s="39">
        <v>695</v>
      </c>
      <c r="F14" s="39">
        <v>314.41</v>
      </c>
      <c r="G14" s="39">
        <v>895</v>
      </c>
    </row>
    <row r="15" ht="20" customHeight="1" spans="1:7" x14ac:dyDescent="0.25">
      <c r="A15" s="18">
        <v>12</v>
      </c>
      <c r="B15" s="20">
        <v>56218</v>
      </c>
      <c r="C15" s="20">
        <v>53723</v>
      </c>
      <c r="D15" s="40">
        <v>326.93</v>
      </c>
      <c r="E15" s="40">
        <v>695</v>
      </c>
      <c r="F15" s="40">
        <v>310.78</v>
      </c>
      <c r="G15" s="40">
        <v>895</v>
      </c>
    </row>
    <row r="16" ht="20" customHeight="1" spans="1:7" x14ac:dyDescent="0.25">
      <c r="A16" s="16">
        <v>13</v>
      </c>
      <c r="B16" s="17">
        <v>55848</v>
      </c>
      <c r="C16" s="17">
        <v>53135</v>
      </c>
      <c r="D16" s="39">
        <v>324.83</v>
      </c>
      <c r="E16" s="39">
        <v>695</v>
      </c>
      <c r="F16" s="39">
        <v>307.16</v>
      </c>
      <c r="G16" s="39">
        <v>895</v>
      </c>
    </row>
    <row r="17" ht="20" customHeight="1" spans="1:7" x14ac:dyDescent="0.25">
      <c r="A17" s="18">
        <v>14</v>
      </c>
      <c r="B17" s="20">
        <v>55476</v>
      </c>
      <c r="C17" s="20">
        <v>52543</v>
      </c>
      <c r="D17" s="40">
        <v>322.73</v>
      </c>
      <c r="E17" s="40">
        <v>695</v>
      </c>
      <c r="F17" s="40">
        <v>303.51</v>
      </c>
      <c r="G17" s="40">
        <v>895</v>
      </c>
    </row>
    <row r="18" ht="20" customHeight="1" spans="1:7" x14ac:dyDescent="0.25">
      <c r="A18" s="16">
        <v>15</v>
      </c>
      <c r="B18" s="17">
        <v>55102</v>
      </c>
      <c r="C18" s="17">
        <v>51948</v>
      </c>
      <c r="D18" s="39">
        <v>320.59</v>
      </c>
      <c r="E18" s="39">
        <v>695</v>
      </c>
      <c r="F18" s="39">
        <v>299.82</v>
      </c>
      <c r="G18" s="39">
        <v>895</v>
      </c>
    </row>
    <row r="19" ht="20" customHeight="1" spans="1:7" x14ac:dyDescent="0.25">
      <c r="A19" s="18">
        <v>16</v>
      </c>
      <c r="B19" s="20">
        <v>54725</v>
      </c>
      <c r="C19" s="20">
        <v>51349</v>
      </c>
      <c r="D19" s="40">
        <v>318.46</v>
      </c>
      <c r="E19" s="40">
        <v>695</v>
      </c>
      <c r="F19" s="40">
        <v>296.12</v>
      </c>
      <c r="G19" s="40">
        <v>895</v>
      </c>
    </row>
    <row r="20" ht="20" customHeight="1" spans="1:7" x14ac:dyDescent="0.25">
      <c r="A20" s="16">
        <v>17</v>
      </c>
      <c r="B20" s="17">
        <v>54346</v>
      </c>
      <c r="C20" s="17">
        <v>50747</v>
      </c>
      <c r="D20" s="39">
        <v>316.3</v>
      </c>
      <c r="E20" s="39">
        <v>695</v>
      </c>
      <c r="F20" s="39">
        <v>292.39</v>
      </c>
      <c r="G20" s="39">
        <v>895</v>
      </c>
    </row>
    <row r="21" ht="20" customHeight="1" spans="1:7" x14ac:dyDescent="0.25">
      <c r="A21" s="18">
        <v>18</v>
      </c>
      <c r="B21" s="20">
        <v>53965</v>
      </c>
      <c r="C21" s="20">
        <v>50140</v>
      </c>
      <c r="D21" s="40">
        <v>314.15</v>
      </c>
      <c r="E21" s="40">
        <v>695</v>
      </c>
      <c r="F21" s="40">
        <v>288.65</v>
      </c>
      <c r="G21" s="40">
        <v>895</v>
      </c>
    </row>
    <row r="22" ht="20" customHeight="1" spans="1:7" x14ac:dyDescent="0.25">
      <c r="A22" s="16">
        <v>19</v>
      </c>
      <c r="B22" s="17">
        <v>53582</v>
      </c>
      <c r="C22" s="17">
        <v>49530</v>
      </c>
      <c r="D22" s="39">
        <v>311.97</v>
      </c>
      <c r="E22" s="39">
        <v>695</v>
      </c>
      <c r="F22" s="39">
        <v>284.87</v>
      </c>
      <c r="G22" s="39">
        <v>895</v>
      </c>
    </row>
    <row r="23" ht="20" customHeight="1" spans="1:7" x14ac:dyDescent="0.25">
      <c r="A23" s="18">
        <v>20</v>
      </c>
      <c r="B23" s="20">
        <v>53197</v>
      </c>
      <c r="C23" s="20">
        <v>48916</v>
      </c>
      <c r="D23" s="40">
        <v>309.78</v>
      </c>
      <c r="E23" s="40">
        <v>695</v>
      </c>
      <c r="F23" s="40">
        <v>281.08</v>
      </c>
      <c r="G23" s="40">
        <v>895</v>
      </c>
    </row>
    <row r="24" ht="20" customHeight="1" spans="1:7" x14ac:dyDescent="0.25">
      <c r="A24" s="16">
        <v>21</v>
      </c>
      <c r="B24" s="17">
        <v>52810</v>
      </c>
      <c r="C24" s="17">
        <v>48299</v>
      </c>
      <c r="D24" s="39">
        <v>307.58</v>
      </c>
      <c r="E24" s="39">
        <v>695</v>
      </c>
      <c r="F24" s="39">
        <v>277.25</v>
      </c>
      <c r="G24" s="39">
        <v>895</v>
      </c>
    </row>
    <row r="25" ht="20" customHeight="1" spans="1:7" x14ac:dyDescent="0.25">
      <c r="A25" s="18">
        <v>22</v>
      </c>
      <c r="B25" s="20">
        <v>52420</v>
      </c>
      <c r="C25" s="20">
        <v>47677</v>
      </c>
      <c r="D25" s="40">
        <v>305.36</v>
      </c>
      <c r="E25" s="40">
        <v>695</v>
      </c>
      <c r="F25" s="40">
        <v>273.41</v>
      </c>
      <c r="G25" s="40">
        <v>895</v>
      </c>
    </row>
    <row r="26" ht="20" customHeight="1" spans="1:7" x14ac:dyDescent="0.25">
      <c r="A26" s="16">
        <v>23</v>
      </c>
      <c r="B26" s="17">
        <v>52028</v>
      </c>
      <c r="C26" s="17">
        <v>47052</v>
      </c>
      <c r="D26" s="39">
        <v>303.14</v>
      </c>
      <c r="E26" s="39">
        <v>695</v>
      </c>
      <c r="F26" s="39">
        <v>269.54</v>
      </c>
      <c r="G26" s="39">
        <v>895</v>
      </c>
    </row>
    <row r="27" ht="20" customHeight="1" spans="1:7" x14ac:dyDescent="0.25">
      <c r="A27" s="18">
        <v>24</v>
      </c>
      <c r="B27" s="20">
        <v>51634</v>
      </c>
      <c r="C27" s="20">
        <v>46422</v>
      </c>
      <c r="D27" s="40">
        <v>300.91</v>
      </c>
      <c r="E27" s="40">
        <v>695</v>
      </c>
      <c r="F27" s="40">
        <v>265.65</v>
      </c>
      <c r="G27" s="40">
        <v>895</v>
      </c>
    </row>
    <row r="28" ht="20" customHeight="1" spans="1:7" x14ac:dyDescent="0.25">
      <c r="A28" s="16">
        <v>25</v>
      </c>
      <c r="B28" s="17">
        <v>51238</v>
      </c>
      <c r="C28" s="17">
        <v>45789</v>
      </c>
      <c r="D28" s="39">
        <v>298.64</v>
      </c>
      <c r="E28" s="39">
        <v>695</v>
      </c>
      <c r="F28" s="39">
        <v>261.73</v>
      </c>
      <c r="G28" s="39">
        <v>895</v>
      </c>
    </row>
    <row r="29" ht="20" customHeight="1" spans="1:7" x14ac:dyDescent="0.25">
      <c r="A29" s="18">
        <v>26</v>
      </c>
      <c r="B29" s="20">
        <v>50839</v>
      </c>
      <c r="C29" s="20">
        <v>45152</v>
      </c>
      <c r="D29" s="40">
        <v>296.37</v>
      </c>
      <c r="E29" s="40">
        <v>695</v>
      </c>
      <c r="F29" s="40">
        <v>257.77</v>
      </c>
      <c r="G29" s="40">
        <v>895</v>
      </c>
    </row>
    <row r="30" ht="20" customHeight="1" spans="1:7" x14ac:dyDescent="0.25">
      <c r="A30" s="16">
        <v>27</v>
      </c>
      <c r="B30" s="17">
        <v>50438</v>
      </c>
      <c r="C30" s="17">
        <v>44510</v>
      </c>
      <c r="D30" s="39">
        <v>294.1</v>
      </c>
      <c r="E30" s="39">
        <v>695</v>
      </c>
      <c r="F30" s="39">
        <v>253.81</v>
      </c>
      <c r="G30" s="39">
        <v>895</v>
      </c>
    </row>
    <row r="31" ht="20" customHeight="1" spans="1:7" x14ac:dyDescent="0.25">
      <c r="A31" s="18">
        <v>28</v>
      </c>
      <c r="B31" s="20">
        <v>50035</v>
      </c>
      <c r="C31" s="20">
        <v>43865</v>
      </c>
      <c r="D31" s="40">
        <v>291.8</v>
      </c>
      <c r="E31" s="40">
        <v>695</v>
      </c>
      <c r="F31" s="40">
        <v>249.81</v>
      </c>
      <c r="G31" s="40">
        <v>895</v>
      </c>
    </row>
    <row r="32" ht="20" customHeight="1" spans="1:7" x14ac:dyDescent="0.25">
      <c r="A32" s="16">
        <v>29</v>
      </c>
      <c r="B32" s="17">
        <v>49630</v>
      </c>
      <c r="C32" s="17">
        <v>43216</v>
      </c>
      <c r="D32" s="39">
        <v>289.48</v>
      </c>
      <c r="E32" s="39">
        <v>695</v>
      </c>
      <c r="F32" s="39">
        <v>245.77</v>
      </c>
      <c r="G32" s="39">
        <v>895</v>
      </c>
    </row>
    <row r="33" ht="20" customHeight="1" spans="1:7" x14ac:dyDescent="0.25">
      <c r="A33" s="18">
        <v>30</v>
      </c>
      <c r="B33" s="20">
        <v>49222</v>
      </c>
      <c r="C33" s="20">
        <v>42563</v>
      </c>
      <c r="D33" s="40">
        <v>287.16</v>
      </c>
      <c r="E33" s="40">
        <v>695</v>
      </c>
      <c r="F33" s="40">
        <v>241.73</v>
      </c>
      <c r="G33" s="40">
        <v>895</v>
      </c>
    </row>
    <row r="34" ht="20" customHeight="1" spans="1:7" x14ac:dyDescent="0.25">
      <c r="A34" s="16">
        <v>31</v>
      </c>
      <c r="B34" s="17">
        <v>48812</v>
      </c>
      <c r="C34" s="17">
        <v>41905</v>
      </c>
      <c r="D34" s="39">
        <v>284.83</v>
      </c>
      <c r="E34" s="39">
        <v>695</v>
      </c>
      <c r="F34" s="39">
        <v>237.67</v>
      </c>
      <c r="G34" s="39">
        <v>895</v>
      </c>
    </row>
    <row r="35" ht="20" customHeight="1" spans="1:7" x14ac:dyDescent="0.25">
      <c r="A35" s="18">
        <v>32</v>
      </c>
      <c r="B35" s="20">
        <v>48399</v>
      </c>
      <c r="C35" s="20">
        <v>41244</v>
      </c>
      <c r="D35" s="40">
        <v>282.48</v>
      </c>
      <c r="E35" s="40">
        <v>695</v>
      </c>
      <c r="F35" s="40">
        <v>233.57</v>
      </c>
      <c r="G35" s="40">
        <v>895</v>
      </c>
    </row>
    <row r="36" ht="20" customHeight="1" spans="1:7" x14ac:dyDescent="0.25">
      <c r="A36" s="16">
        <v>33</v>
      </c>
      <c r="B36" s="17">
        <v>47984</v>
      </c>
      <c r="C36" s="17">
        <v>40578</v>
      </c>
      <c r="D36" s="39">
        <v>280.11</v>
      </c>
      <c r="E36" s="39">
        <v>695</v>
      </c>
      <c r="F36" s="39">
        <v>229.43</v>
      </c>
      <c r="G36" s="39">
        <v>895</v>
      </c>
    </row>
    <row r="37" ht="20" customHeight="1" spans="1:7" x14ac:dyDescent="0.25">
      <c r="A37" s="18">
        <v>34</v>
      </c>
      <c r="B37" s="20">
        <v>47567</v>
      </c>
      <c r="C37" s="20">
        <v>39909</v>
      </c>
      <c r="D37" s="40">
        <v>277.75</v>
      </c>
      <c r="E37" s="40">
        <v>695</v>
      </c>
      <c r="F37" s="40">
        <v>225.29</v>
      </c>
      <c r="G37" s="40">
        <v>895</v>
      </c>
    </row>
    <row r="38" ht="20" customHeight="1" spans="1:7" x14ac:dyDescent="0.25">
      <c r="A38" s="16">
        <v>35</v>
      </c>
      <c r="B38" s="17">
        <v>47147</v>
      </c>
      <c r="C38" s="17">
        <v>39235</v>
      </c>
      <c r="D38" s="39">
        <v>275.35</v>
      </c>
      <c r="E38" s="39">
        <v>695</v>
      </c>
      <c r="F38" s="39">
        <v>221.11</v>
      </c>
      <c r="G38" s="39">
        <v>895</v>
      </c>
    </row>
    <row r="39" ht="20" customHeight="1" spans="1:7" x14ac:dyDescent="0.25">
      <c r="A39" s="18">
        <v>36</v>
      </c>
      <c r="B39" s="20">
        <v>46725</v>
      </c>
      <c r="C39" s="20">
        <v>38557</v>
      </c>
      <c r="D39" s="40">
        <v>272.94</v>
      </c>
      <c r="E39" s="40">
        <v>695</v>
      </c>
      <c r="F39" s="40">
        <v>216.89</v>
      </c>
      <c r="G39" s="40">
        <v>895</v>
      </c>
    </row>
    <row r="40" ht="20" customHeight="1" spans="1:7" x14ac:dyDescent="0.25">
      <c r="A40" s="16">
        <v>37</v>
      </c>
      <c r="B40" s="17">
        <v>46301</v>
      </c>
      <c r="C40" s="17">
        <v>37874</v>
      </c>
      <c r="D40" s="39">
        <v>270.52</v>
      </c>
      <c r="E40" s="39">
        <v>695</v>
      </c>
      <c r="F40" s="39">
        <v>212.66</v>
      </c>
      <c r="G40" s="39">
        <v>895</v>
      </c>
    </row>
    <row r="41" ht="20" customHeight="1" spans="1:7" x14ac:dyDescent="0.25">
      <c r="A41" s="18">
        <v>38</v>
      </c>
      <c r="B41" s="20">
        <v>45874</v>
      </c>
      <c r="C41" s="20">
        <v>37188</v>
      </c>
      <c r="D41" s="40">
        <v>268.08</v>
      </c>
      <c r="E41" s="40">
        <v>695</v>
      </c>
      <c r="F41" s="40">
        <v>208.4</v>
      </c>
      <c r="G41" s="40">
        <v>895</v>
      </c>
    </row>
    <row r="42" ht="20" customHeight="1" spans="1:7" x14ac:dyDescent="0.25">
      <c r="A42" s="16">
        <v>39</v>
      </c>
      <c r="B42" s="17">
        <v>45444</v>
      </c>
      <c r="C42" s="17">
        <v>36497</v>
      </c>
      <c r="D42" s="39">
        <v>265.63</v>
      </c>
      <c r="E42" s="39">
        <v>695</v>
      </c>
      <c r="F42" s="39">
        <v>204.11</v>
      </c>
      <c r="G42" s="39">
        <v>895</v>
      </c>
    </row>
    <row r="43" ht="20" customHeight="1" spans="1:7" x14ac:dyDescent="0.25">
      <c r="A43" s="18">
        <v>40</v>
      </c>
      <c r="B43" s="20">
        <v>45013</v>
      </c>
      <c r="C43" s="20">
        <v>35802</v>
      </c>
      <c r="D43" s="40">
        <v>263.17</v>
      </c>
      <c r="E43" s="40">
        <v>695</v>
      </c>
      <c r="F43" s="40">
        <v>199.79</v>
      </c>
      <c r="G43" s="40">
        <v>895</v>
      </c>
    </row>
    <row r="44" ht="20" customHeight="1" spans="1:7" x14ac:dyDescent="0.25">
      <c r="A44" s="16">
        <v>41</v>
      </c>
      <c r="B44" s="17">
        <v>44578</v>
      </c>
      <c r="C44" s="17">
        <v>35102</v>
      </c>
      <c r="D44" s="39">
        <v>260.7</v>
      </c>
      <c r="E44" s="39">
        <v>695</v>
      </c>
      <c r="F44" s="39">
        <v>195.46</v>
      </c>
      <c r="G44" s="39">
        <v>895</v>
      </c>
    </row>
    <row r="45" ht="20" customHeight="1" spans="1:7" x14ac:dyDescent="0.25">
      <c r="A45" s="18">
        <v>42</v>
      </c>
      <c r="B45" s="20">
        <v>44142</v>
      </c>
      <c r="C45" s="20">
        <v>34398</v>
      </c>
      <c r="D45" s="40">
        <v>258.22</v>
      </c>
      <c r="E45" s="40">
        <v>695</v>
      </c>
      <c r="F45" s="40">
        <v>191.09</v>
      </c>
      <c r="G45" s="40">
        <v>895</v>
      </c>
    </row>
    <row r="46" ht="20" customHeight="1" spans="1:7" x14ac:dyDescent="0.25">
      <c r="A46" s="16">
        <v>43</v>
      </c>
      <c r="B46" s="17">
        <v>43702</v>
      </c>
      <c r="C46" s="17">
        <v>33690</v>
      </c>
      <c r="D46" s="39">
        <v>255.69</v>
      </c>
      <c r="E46" s="39">
        <v>695</v>
      </c>
      <c r="F46" s="39">
        <v>186.67</v>
      </c>
      <c r="G46" s="39">
        <v>895</v>
      </c>
    </row>
    <row r="47" ht="20" customHeight="1" spans="1:7" x14ac:dyDescent="0.25">
      <c r="A47" s="18">
        <v>44</v>
      </c>
      <c r="B47" s="20">
        <v>43260</v>
      </c>
      <c r="C47" s="20">
        <v>32977</v>
      </c>
      <c r="D47" s="40">
        <v>253.18</v>
      </c>
      <c r="E47" s="40">
        <v>695</v>
      </c>
      <c r="F47" s="40">
        <v>182.26</v>
      </c>
      <c r="G47" s="40">
        <v>895</v>
      </c>
    </row>
    <row r="48" ht="20" customHeight="1" spans="1:7" x14ac:dyDescent="0.25">
      <c r="A48" s="16">
        <v>45</v>
      </c>
      <c r="B48" s="17">
        <v>42816</v>
      </c>
      <c r="C48" s="17">
        <v>32260</v>
      </c>
      <c r="D48" s="39">
        <v>250.64</v>
      </c>
      <c r="E48" s="39">
        <v>695</v>
      </c>
      <c r="F48" s="39">
        <v>177.8</v>
      </c>
      <c r="G48" s="39">
        <v>895</v>
      </c>
    </row>
    <row r="49" ht="20" customHeight="1" spans="1:7" x14ac:dyDescent="0.25">
      <c r="A49" s="18">
        <v>46</v>
      </c>
      <c r="B49" s="20">
        <v>42369</v>
      </c>
      <c r="C49" s="20">
        <v>31538</v>
      </c>
      <c r="D49" s="40">
        <v>248.09</v>
      </c>
      <c r="E49" s="40">
        <v>695</v>
      </c>
      <c r="F49" s="40">
        <v>173.32</v>
      </c>
      <c r="G49" s="40">
        <v>895</v>
      </c>
    </row>
    <row r="50" ht="20" customHeight="1" spans="1:7" x14ac:dyDescent="0.25">
      <c r="A50" s="16">
        <v>47</v>
      </c>
      <c r="B50" s="17">
        <v>41920</v>
      </c>
      <c r="C50" s="17">
        <v>30812</v>
      </c>
      <c r="D50" s="39">
        <v>245.52</v>
      </c>
      <c r="E50" s="39">
        <v>695</v>
      </c>
      <c r="F50" s="39">
        <v>168.8</v>
      </c>
      <c r="G50" s="39">
        <v>895</v>
      </c>
    </row>
    <row r="51" ht="20" customHeight="1" spans="1:7" x14ac:dyDescent="0.25">
      <c r="A51" s="18">
        <v>48</v>
      </c>
      <c r="B51" s="20">
        <v>41468</v>
      </c>
      <c r="C51" s="20">
        <v>30081</v>
      </c>
      <c r="D51" s="40">
        <v>242.93</v>
      </c>
      <c r="E51" s="40">
        <v>695</v>
      </c>
      <c r="F51" s="40">
        <v>164.25</v>
      </c>
      <c r="G51" s="40">
        <v>895</v>
      </c>
    </row>
    <row r="52" ht="20" customHeight="1" spans="1:7" x14ac:dyDescent="0.25">
      <c r="A52" s="16">
        <v>49</v>
      </c>
      <c r="B52" s="17">
        <v>41013</v>
      </c>
      <c r="C52" s="17">
        <v>29346</v>
      </c>
      <c r="D52" s="39">
        <v>240.34</v>
      </c>
      <c r="E52" s="39">
        <v>695</v>
      </c>
      <c r="F52" s="39">
        <v>159.69</v>
      </c>
      <c r="G52" s="39">
        <v>895</v>
      </c>
    </row>
    <row r="53" ht="20" customHeight="1" spans="1:7" x14ac:dyDescent="0.25">
      <c r="A53" s="18">
        <v>50</v>
      </c>
      <c r="B53" s="20">
        <v>40556</v>
      </c>
      <c r="C53" s="20">
        <v>28606</v>
      </c>
      <c r="D53" s="40">
        <v>237.72</v>
      </c>
      <c r="E53" s="40">
        <v>695</v>
      </c>
      <c r="F53" s="40">
        <v>155.08</v>
      </c>
      <c r="G53" s="40">
        <v>895</v>
      </c>
    </row>
    <row r="54" ht="20" customHeight="1" spans="1:7" x14ac:dyDescent="0.25">
      <c r="A54" s="16">
        <v>51</v>
      </c>
      <c r="B54" s="17">
        <v>40096</v>
      </c>
      <c r="C54" s="17">
        <v>27862</v>
      </c>
      <c r="D54" s="39">
        <v>235.09</v>
      </c>
      <c r="E54" s="39">
        <v>695</v>
      </c>
      <c r="F54" s="39">
        <v>150.45</v>
      </c>
      <c r="G54" s="39">
        <v>895</v>
      </c>
    </row>
    <row r="55" ht="20" customHeight="1" spans="1:7" x14ac:dyDescent="0.25">
      <c r="A55" s="18">
        <v>52</v>
      </c>
      <c r="B55" s="20">
        <v>39633</v>
      </c>
      <c r="C55" s="20">
        <v>27224</v>
      </c>
      <c r="D55" s="40">
        <v>232.45</v>
      </c>
      <c r="E55" s="40">
        <v>695</v>
      </c>
      <c r="F55" s="40">
        <v>145.79</v>
      </c>
      <c r="G55" s="40">
        <v>783.2</v>
      </c>
    </row>
    <row r="56" ht="20" customHeight="1" spans="1:7" x14ac:dyDescent="0.25">
      <c r="A56" s="16">
        <v>53</v>
      </c>
      <c r="B56" s="17">
        <v>39168</v>
      </c>
      <c r="C56" s="17">
        <v>26471</v>
      </c>
      <c r="D56" s="39">
        <v>229.79</v>
      </c>
      <c r="E56" s="39">
        <v>695</v>
      </c>
      <c r="F56" s="39">
        <v>142.14</v>
      </c>
      <c r="G56" s="39">
        <v>895</v>
      </c>
    </row>
    <row r="57" ht="20" customHeight="1" spans="1:7" x14ac:dyDescent="0.25">
      <c r="A57" s="18">
        <v>54</v>
      </c>
      <c r="B57" s="20">
        <v>38700</v>
      </c>
      <c r="C57" s="20">
        <v>25714</v>
      </c>
      <c r="D57" s="40">
        <v>227.12</v>
      </c>
      <c r="E57" s="40">
        <v>695</v>
      </c>
      <c r="F57" s="40">
        <v>137.96</v>
      </c>
      <c r="G57" s="40">
        <v>895</v>
      </c>
    </row>
    <row r="58" ht="20" customHeight="1" spans="1:7" x14ac:dyDescent="0.25">
      <c r="A58" s="16">
        <v>55</v>
      </c>
      <c r="B58" s="17">
        <v>38230</v>
      </c>
      <c r="C58" s="17">
        <v>24953</v>
      </c>
      <c r="D58" s="39">
        <v>224.41</v>
      </c>
      <c r="E58" s="39">
        <v>695</v>
      </c>
      <c r="F58" s="39">
        <v>133.74</v>
      </c>
      <c r="G58" s="39">
        <v>895</v>
      </c>
    </row>
    <row r="59" ht="20" customHeight="1" spans="1:7" x14ac:dyDescent="0.25">
      <c r="A59" s="18">
        <v>56</v>
      </c>
      <c r="B59" s="20">
        <v>37756</v>
      </c>
      <c r="C59" s="20">
        <v>24187</v>
      </c>
      <c r="D59" s="40">
        <v>221.7</v>
      </c>
      <c r="E59" s="40">
        <v>695</v>
      </c>
      <c r="F59" s="40">
        <v>129.5</v>
      </c>
      <c r="G59" s="40">
        <v>895</v>
      </c>
    </row>
    <row r="60" ht="20" customHeight="1" spans="1:7" x14ac:dyDescent="0.25">
      <c r="A60" s="16">
        <v>57</v>
      </c>
      <c r="B60" s="17">
        <v>37280</v>
      </c>
      <c r="C60" s="17">
        <v>23418</v>
      </c>
      <c r="D60" s="39">
        <v>219</v>
      </c>
      <c r="E60" s="39">
        <v>695</v>
      </c>
      <c r="F60" s="39">
        <v>125.26</v>
      </c>
      <c r="G60" s="39">
        <v>895</v>
      </c>
    </row>
    <row r="61" ht="20" customHeight="1" spans="1:7" x14ac:dyDescent="0.25">
      <c r="A61" s="18">
        <v>58</v>
      </c>
      <c r="B61" s="20">
        <v>36801</v>
      </c>
      <c r="C61" s="20">
        <v>22644</v>
      </c>
      <c r="D61" s="40">
        <v>216.24</v>
      </c>
      <c r="E61" s="40">
        <v>695</v>
      </c>
      <c r="F61" s="40">
        <v>120.97</v>
      </c>
      <c r="G61" s="40">
        <v>895</v>
      </c>
    </row>
    <row r="62" ht="20" customHeight="1" spans="1:7" x14ac:dyDescent="0.25">
      <c r="A62" s="16">
        <v>59</v>
      </c>
      <c r="B62" s="17">
        <v>36320</v>
      </c>
      <c r="C62" s="17">
        <v>21865</v>
      </c>
      <c r="D62" s="39">
        <v>213.49</v>
      </c>
      <c r="E62" s="39">
        <v>695</v>
      </c>
      <c r="F62" s="39">
        <v>116.67</v>
      </c>
      <c r="G62" s="39">
        <v>895</v>
      </c>
    </row>
    <row r="63" ht="20" customHeight="1" spans="1:7" x14ac:dyDescent="0.25">
      <c r="A63" s="18">
        <v>60</v>
      </c>
      <c r="B63" s="20">
        <v>35836</v>
      </c>
      <c r="C63" s="20">
        <v>21083</v>
      </c>
      <c r="D63" s="40">
        <v>210.72</v>
      </c>
      <c r="E63" s="40">
        <v>695</v>
      </c>
      <c r="F63" s="40">
        <v>112.33</v>
      </c>
      <c r="G63" s="40">
        <v>895</v>
      </c>
    </row>
    <row r="64" ht="20" customHeight="1" spans="1:7" x14ac:dyDescent="0.25">
      <c r="A64" s="16">
        <v>61</v>
      </c>
      <c r="B64" s="17">
        <v>35349</v>
      </c>
      <c r="C64" s="17">
        <v>20296</v>
      </c>
      <c r="D64" s="39">
        <v>207.93</v>
      </c>
      <c r="E64" s="39">
        <v>695</v>
      </c>
      <c r="F64" s="39">
        <v>107.98</v>
      </c>
      <c r="G64" s="39">
        <v>895</v>
      </c>
    </row>
    <row r="65" ht="20" customHeight="1" spans="1:7" x14ac:dyDescent="0.25">
      <c r="A65" s="18">
        <v>62</v>
      </c>
      <c r="B65" s="20">
        <v>34859</v>
      </c>
      <c r="C65" s="20">
        <v>19504</v>
      </c>
      <c r="D65" s="40">
        <v>205.12</v>
      </c>
      <c r="E65" s="40">
        <v>695</v>
      </c>
      <c r="F65" s="40">
        <v>103.6</v>
      </c>
      <c r="G65" s="40">
        <v>895</v>
      </c>
    </row>
    <row r="66" ht="20" customHeight="1" spans="1:7" x14ac:dyDescent="0.25">
      <c r="A66" s="16">
        <v>63</v>
      </c>
      <c r="B66" s="17">
        <v>34366</v>
      </c>
      <c r="C66" s="17">
        <v>18708</v>
      </c>
      <c r="D66" s="39">
        <v>202.3</v>
      </c>
      <c r="E66" s="39">
        <v>695</v>
      </c>
      <c r="F66" s="39">
        <v>99.19</v>
      </c>
      <c r="G66" s="39">
        <v>895</v>
      </c>
    </row>
    <row r="67" ht="20" customHeight="1" spans="1:7" x14ac:dyDescent="0.25">
      <c r="A67" s="18">
        <v>64</v>
      </c>
      <c r="B67" s="20">
        <v>33870</v>
      </c>
      <c r="C67" s="20">
        <v>17908</v>
      </c>
      <c r="D67" s="40">
        <v>199.46</v>
      </c>
      <c r="E67" s="40">
        <v>695</v>
      </c>
      <c r="F67" s="40">
        <v>94.76</v>
      </c>
      <c r="G67" s="40">
        <v>895</v>
      </c>
    </row>
    <row r="68" ht="20" customHeight="1" spans="1:7" x14ac:dyDescent="0.25">
      <c r="A68" s="16">
        <v>65</v>
      </c>
      <c r="B68" s="17">
        <v>33372</v>
      </c>
      <c r="C68" s="17">
        <v>17104</v>
      </c>
      <c r="D68" s="39">
        <v>196.61</v>
      </c>
      <c r="E68" s="39">
        <v>695</v>
      </c>
      <c r="F68" s="39">
        <v>90.31</v>
      </c>
      <c r="G68" s="39">
        <v>895</v>
      </c>
    </row>
    <row r="69" ht="20" customHeight="1" spans="1:7" x14ac:dyDescent="0.25">
      <c r="A69" s="18">
        <v>66</v>
      </c>
      <c r="B69" s="20">
        <v>32871</v>
      </c>
      <c r="C69" s="20">
        <v>16294</v>
      </c>
      <c r="D69" s="40">
        <v>193.72</v>
      </c>
      <c r="E69" s="40">
        <v>695</v>
      </c>
      <c r="F69" s="40">
        <v>85.83</v>
      </c>
      <c r="G69" s="40">
        <v>895</v>
      </c>
    </row>
    <row r="70" ht="20" customHeight="1" spans="1:7" x14ac:dyDescent="0.25">
      <c r="A70" s="16">
        <v>67</v>
      </c>
      <c r="B70" s="17">
        <v>32367</v>
      </c>
      <c r="C70" s="17">
        <v>15481</v>
      </c>
      <c r="D70" s="39">
        <v>190.84</v>
      </c>
      <c r="E70" s="39">
        <v>695</v>
      </c>
      <c r="F70" s="39">
        <v>81.33</v>
      </c>
      <c r="G70" s="39">
        <v>895</v>
      </c>
    </row>
    <row r="71" ht="20" customHeight="1" spans="1:7" x14ac:dyDescent="0.25">
      <c r="A71" s="18">
        <v>68</v>
      </c>
      <c r="B71" s="20">
        <v>31860</v>
      </c>
      <c r="C71" s="20">
        <v>14663</v>
      </c>
      <c r="D71" s="40">
        <v>187.93</v>
      </c>
      <c r="E71" s="40">
        <v>695</v>
      </c>
      <c r="F71" s="40">
        <v>76.8</v>
      </c>
      <c r="G71" s="40">
        <v>895</v>
      </c>
    </row>
    <row r="72" ht="20" customHeight="1" spans="1:7" x14ac:dyDescent="0.25">
      <c r="A72" s="16">
        <v>69</v>
      </c>
      <c r="B72" s="17">
        <v>31350</v>
      </c>
      <c r="C72" s="17">
        <v>13840</v>
      </c>
      <c r="D72" s="39">
        <v>185</v>
      </c>
      <c r="E72" s="39">
        <v>695</v>
      </c>
      <c r="F72" s="39">
        <v>72.24</v>
      </c>
      <c r="G72" s="39">
        <v>895</v>
      </c>
    </row>
    <row r="73" ht="20" customHeight="1" spans="1:7" x14ac:dyDescent="0.25">
      <c r="A73" s="18">
        <v>70</v>
      </c>
      <c r="B73" s="20">
        <v>30837</v>
      </c>
      <c r="C73" s="20">
        <v>13012</v>
      </c>
      <c r="D73" s="40">
        <v>182.06</v>
      </c>
      <c r="E73" s="40">
        <v>695</v>
      </c>
      <c r="F73" s="40">
        <v>67.66</v>
      </c>
      <c r="G73" s="40">
        <v>895</v>
      </c>
    </row>
    <row r="74" ht="20" customHeight="1" spans="1:7" x14ac:dyDescent="0.25">
      <c r="A74" s="16">
        <v>71</v>
      </c>
      <c r="B74" s="17">
        <v>30321</v>
      </c>
      <c r="C74" s="17">
        <v>12180</v>
      </c>
      <c r="D74" s="39">
        <v>179.1</v>
      </c>
      <c r="E74" s="39">
        <v>695</v>
      </c>
      <c r="F74" s="39">
        <v>63.05</v>
      </c>
      <c r="G74" s="39">
        <v>895</v>
      </c>
    </row>
    <row r="75" ht="20" customHeight="1" spans="1:7" x14ac:dyDescent="0.25">
      <c r="A75" s="18">
        <v>72</v>
      </c>
      <c r="B75" s="20">
        <v>29802</v>
      </c>
      <c r="C75" s="20">
        <v>11344</v>
      </c>
      <c r="D75" s="40">
        <v>176.12</v>
      </c>
      <c r="E75" s="40">
        <v>695</v>
      </c>
      <c r="F75" s="40">
        <v>58.42</v>
      </c>
      <c r="G75" s="40">
        <v>895</v>
      </c>
    </row>
    <row r="76" ht="20" customHeight="1" spans="1:7" x14ac:dyDescent="0.25">
      <c r="A76" s="16">
        <v>73</v>
      </c>
      <c r="B76" s="17">
        <v>29280</v>
      </c>
      <c r="C76" s="17">
        <v>10503</v>
      </c>
      <c r="D76" s="39">
        <v>173.13</v>
      </c>
      <c r="E76" s="39">
        <v>695</v>
      </c>
      <c r="F76" s="39">
        <v>53.77</v>
      </c>
      <c r="G76" s="39">
        <v>895</v>
      </c>
    </row>
    <row r="77" ht="20" customHeight="1" spans="1:7" x14ac:dyDescent="0.25">
      <c r="A77" s="18">
        <v>74</v>
      </c>
      <c r="B77" s="20">
        <v>28755</v>
      </c>
      <c r="C77" s="20">
        <v>9657</v>
      </c>
      <c r="D77" s="40">
        <v>170.11</v>
      </c>
      <c r="E77" s="40">
        <v>695</v>
      </c>
      <c r="F77" s="40">
        <v>49.08</v>
      </c>
      <c r="G77" s="40">
        <v>895</v>
      </c>
    </row>
    <row r="78" ht="20" customHeight="1" spans="1:7" x14ac:dyDescent="0.25">
      <c r="A78" s="16">
        <v>75</v>
      </c>
      <c r="B78" s="17">
        <v>28227</v>
      </c>
      <c r="C78" s="17">
        <v>8806</v>
      </c>
      <c r="D78" s="39">
        <v>167.09</v>
      </c>
      <c r="E78" s="39">
        <v>695</v>
      </c>
      <c r="F78" s="39">
        <v>44.38</v>
      </c>
      <c r="G78" s="39">
        <v>895</v>
      </c>
    </row>
    <row r="79" ht="20" customHeight="1" spans="1:7" x14ac:dyDescent="0.25">
      <c r="A79" s="18">
        <v>76</v>
      </c>
      <c r="B79" s="20">
        <v>27696</v>
      </c>
      <c r="C79" s="20">
        <v>7951</v>
      </c>
      <c r="D79" s="40">
        <v>164.03</v>
      </c>
      <c r="E79" s="40">
        <v>695</v>
      </c>
      <c r="F79" s="40">
        <v>39.63</v>
      </c>
      <c r="G79" s="40">
        <v>895</v>
      </c>
    </row>
    <row r="80" ht="20" customHeight="1" spans="1:7" x14ac:dyDescent="0.25">
      <c r="A80" s="16">
        <v>77</v>
      </c>
      <c r="B80" s="17">
        <v>27162</v>
      </c>
      <c r="C80" s="17">
        <v>7134</v>
      </c>
      <c r="D80" s="39">
        <v>160.96</v>
      </c>
      <c r="E80" s="39">
        <v>695</v>
      </c>
      <c r="F80" s="39">
        <v>34.87</v>
      </c>
      <c r="G80" s="39">
        <v>852.09</v>
      </c>
    </row>
    <row r="81" ht="20" customHeight="1" spans="1:7" x14ac:dyDescent="0.25">
      <c r="A81" s="18">
        <v>78</v>
      </c>
      <c r="B81" s="20">
        <v>26625</v>
      </c>
      <c r="C81" s="20">
        <v>6269</v>
      </c>
      <c r="D81" s="40">
        <v>157.87</v>
      </c>
      <c r="E81" s="40">
        <v>695</v>
      </c>
      <c r="F81" s="40">
        <v>30.93</v>
      </c>
      <c r="G81" s="40">
        <v>895</v>
      </c>
    </row>
    <row r="82" ht="20" customHeight="1" spans="1:7" x14ac:dyDescent="0.25">
      <c r="A82" s="16">
        <v>79</v>
      </c>
      <c r="B82" s="17">
        <v>26085</v>
      </c>
      <c r="C82" s="17">
        <v>5402</v>
      </c>
      <c r="D82" s="39">
        <v>154.78</v>
      </c>
      <c r="E82" s="39">
        <v>695</v>
      </c>
      <c r="F82" s="39">
        <v>27.13</v>
      </c>
      <c r="G82" s="39">
        <v>895</v>
      </c>
    </row>
    <row r="83" ht="20" customHeight="1" spans="1:7" x14ac:dyDescent="0.25">
      <c r="A83" s="18">
        <v>80</v>
      </c>
      <c r="B83" s="20">
        <v>25541</v>
      </c>
      <c r="C83" s="20">
        <v>4530</v>
      </c>
      <c r="D83" s="40">
        <v>151.64</v>
      </c>
      <c r="E83" s="40">
        <v>695</v>
      </c>
      <c r="F83" s="40">
        <v>23.3</v>
      </c>
      <c r="G83" s="40">
        <v>895</v>
      </c>
    </row>
    <row r="84" ht="20" customHeight="1" spans="1:7" x14ac:dyDescent="0.25">
      <c r="A84" s="16">
        <v>81</v>
      </c>
      <c r="B84" s="17">
        <v>24995</v>
      </c>
      <c r="C84" s="17">
        <v>3654</v>
      </c>
      <c r="D84" s="39">
        <v>148.5</v>
      </c>
      <c r="E84" s="39">
        <v>695</v>
      </c>
      <c r="F84" s="39">
        <v>19.46</v>
      </c>
      <c r="G84" s="39">
        <v>895</v>
      </c>
    </row>
    <row r="85" ht="20" customHeight="1" spans="1:7" x14ac:dyDescent="0.25">
      <c r="A85" s="18">
        <v>82</v>
      </c>
      <c r="B85" s="20">
        <v>24445</v>
      </c>
      <c r="C85" s="20">
        <v>2775</v>
      </c>
      <c r="D85" s="40">
        <v>145.35</v>
      </c>
      <c r="E85" s="40">
        <v>695</v>
      </c>
      <c r="F85" s="40">
        <v>15.61</v>
      </c>
      <c r="G85" s="40">
        <v>895</v>
      </c>
    </row>
    <row r="86" ht="20" customHeight="1" spans="1:7" x14ac:dyDescent="0.25">
      <c r="A86" s="16">
        <v>83</v>
      </c>
      <c r="B86" s="17">
        <v>23893</v>
      </c>
      <c r="C86" s="17">
        <v>1892</v>
      </c>
      <c r="D86" s="39">
        <v>142.17</v>
      </c>
      <c r="E86" s="39">
        <v>695</v>
      </c>
      <c r="F86" s="39">
        <v>11.73</v>
      </c>
      <c r="G86" s="39">
        <v>895</v>
      </c>
    </row>
    <row r="87" ht="20" customHeight="1" spans="1:7" x14ac:dyDescent="0.25">
      <c r="A87" s="18">
        <v>84</v>
      </c>
      <c r="B87" s="20">
        <v>23336</v>
      </c>
      <c r="C87" s="20">
        <v>1005</v>
      </c>
      <c r="D87" s="40">
        <v>138.97</v>
      </c>
      <c r="E87" s="40">
        <v>695</v>
      </c>
      <c r="F87" s="40">
        <v>7.88</v>
      </c>
      <c r="G87" s="40">
        <v>895</v>
      </c>
    </row>
    <row r="88" ht="20" customHeight="1" spans="1:7" x14ac:dyDescent="0.25">
      <c r="A88" s="16">
        <v>85</v>
      </c>
      <c r="B88" s="17">
        <v>22777</v>
      </c>
      <c r="C88" s="17">
        <v>114</v>
      </c>
      <c r="D88" s="39">
        <v>135.76</v>
      </c>
      <c r="E88" s="39">
        <v>695</v>
      </c>
      <c r="F88" s="39">
        <v>4.19</v>
      </c>
      <c r="G88" s="39">
        <v>895</v>
      </c>
    </row>
    <row r="89" ht="20" customHeight="1" spans="1:7" x14ac:dyDescent="0.25">
      <c r="A89" s="18">
        <v>86</v>
      </c>
      <c r="B89" s="20">
        <v>22215</v>
      </c>
      <c r="C89" s="20">
        <v>0</v>
      </c>
      <c r="D89" s="40">
        <v>132.51</v>
      </c>
      <c r="E89" s="40">
        <v>695</v>
      </c>
      <c r="F89" s="40">
        <v>0.47</v>
      </c>
      <c r="G89" s="40">
        <v>114.23</v>
      </c>
    </row>
    <row r="90" ht="20" customHeight="1" spans="1:7" x14ac:dyDescent="0.25">
      <c r="A90" s="16">
        <v>87</v>
      </c>
      <c r="B90" s="17">
        <v>21649</v>
      </c>
      <c r="C90" s="17">
        <v>0</v>
      </c>
      <c r="D90" s="39">
        <v>129.27</v>
      </c>
      <c r="E90" s="39">
        <v>695</v>
      </c>
      <c r="F90" s="39">
        <v>0</v>
      </c>
      <c r="G90" s="39">
        <v>0</v>
      </c>
    </row>
    <row r="91" ht="20" customHeight="1" spans="1:7" x14ac:dyDescent="0.25">
      <c r="A91" s="18">
        <v>88</v>
      </c>
      <c r="B91" s="20">
        <v>21080</v>
      </c>
      <c r="C91" s="20">
        <v>0</v>
      </c>
      <c r="D91" s="40">
        <v>125.98</v>
      </c>
      <c r="E91" s="40">
        <v>695</v>
      </c>
      <c r="F91" s="40">
        <v>0</v>
      </c>
      <c r="G91" s="40">
        <v>0</v>
      </c>
    </row>
    <row r="92" ht="20" customHeight="1" spans="1:7" x14ac:dyDescent="0.25">
      <c r="A92" s="16">
        <v>89</v>
      </c>
      <c r="B92" s="17">
        <v>20508</v>
      </c>
      <c r="C92" s="17">
        <v>0</v>
      </c>
      <c r="D92" s="39">
        <v>122.69</v>
      </c>
      <c r="E92" s="39">
        <v>695</v>
      </c>
      <c r="F92" s="39">
        <v>0</v>
      </c>
      <c r="G92" s="39">
        <v>0</v>
      </c>
    </row>
    <row r="93" ht="20" customHeight="1" spans="1:7" x14ac:dyDescent="0.25">
      <c r="A93" s="18">
        <v>90</v>
      </c>
      <c r="B93" s="20">
        <v>19932</v>
      </c>
      <c r="C93" s="20">
        <v>0</v>
      </c>
      <c r="D93" s="40">
        <v>119.37</v>
      </c>
      <c r="E93" s="40">
        <v>695</v>
      </c>
      <c r="F93" s="40">
        <v>0</v>
      </c>
      <c r="G93" s="40">
        <v>0</v>
      </c>
    </row>
    <row r="94" ht="20" customHeight="1" spans="1:7" x14ac:dyDescent="0.25">
      <c r="A94" s="16">
        <v>91</v>
      </c>
      <c r="B94" s="17">
        <v>19353</v>
      </c>
      <c r="C94" s="17">
        <v>0</v>
      </c>
      <c r="D94" s="39">
        <v>116.04</v>
      </c>
      <c r="E94" s="39">
        <v>695</v>
      </c>
      <c r="F94" s="39">
        <v>0</v>
      </c>
      <c r="G94" s="39">
        <v>0</v>
      </c>
    </row>
    <row r="95" ht="20" customHeight="1" spans="1:7" x14ac:dyDescent="0.25">
      <c r="A95" s="18">
        <v>92</v>
      </c>
      <c r="B95" s="20">
        <v>18771</v>
      </c>
      <c r="C95" s="20">
        <v>0</v>
      </c>
      <c r="D95" s="40">
        <v>112.68</v>
      </c>
      <c r="E95" s="40">
        <v>695</v>
      </c>
      <c r="F95" s="40">
        <v>0</v>
      </c>
      <c r="G95" s="40">
        <v>0</v>
      </c>
    </row>
    <row r="96" ht="20" customHeight="1" spans="1:7" x14ac:dyDescent="0.25">
      <c r="A96" s="16">
        <v>93</v>
      </c>
      <c r="B96" s="17">
        <v>18185</v>
      </c>
      <c r="C96" s="17">
        <v>0</v>
      </c>
      <c r="D96" s="39">
        <v>109.31</v>
      </c>
      <c r="E96" s="39">
        <v>695</v>
      </c>
      <c r="F96" s="39">
        <v>0</v>
      </c>
      <c r="G96" s="39">
        <v>0</v>
      </c>
    </row>
    <row r="97" ht="20" customHeight="1" spans="1:7" x14ac:dyDescent="0.25">
      <c r="A97" s="18">
        <v>94</v>
      </c>
      <c r="B97" s="20">
        <v>17596</v>
      </c>
      <c r="C97" s="20">
        <v>0</v>
      </c>
      <c r="D97" s="40">
        <v>105.91</v>
      </c>
      <c r="E97" s="40">
        <v>695</v>
      </c>
      <c r="F97" s="40">
        <v>0</v>
      </c>
      <c r="G97" s="40">
        <v>0</v>
      </c>
    </row>
    <row r="98" ht="20" customHeight="1" spans="1:7" x14ac:dyDescent="0.25">
      <c r="A98" s="16">
        <v>95</v>
      </c>
      <c r="B98" s="17">
        <v>17004</v>
      </c>
      <c r="C98" s="17">
        <v>0</v>
      </c>
      <c r="D98" s="39">
        <v>102.51</v>
      </c>
      <c r="E98" s="39">
        <v>695</v>
      </c>
      <c r="F98" s="39">
        <v>0</v>
      </c>
      <c r="G98" s="39">
        <v>0</v>
      </c>
    </row>
    <row r="99" ht="20" customHeight="1" spans="1:7" x14ac:dyDescent="0.25">
      <c r="A99" s="18">
        <v>96</v>
      </c>
      <c r="B99" s="20">
        <v>16408</v>
      </c>
      <c r="C99" s="20">
        <v>0</v>
      </c>
      <c r="D99" s="40">
        <v>99.06</v>
      </c>
      <c r="E99" s="40">
        <v>695</v>
      </c>
      <c r="F99" s="40">
        <v>0</v>
      </c>
      <c r="G99" s="40">
        <v>0</v>
      </c>
    </row>
    <row r="100" ht="20" customHeight="1" spans="1:7" x14ac:dyDescent="0.25">
      <c r="A100" s="16">
        <v>97</v>
      </c>
      <c r="B100" s="17">
        <v>15808</v>
      </c>
      <c r="C100" s="17">
        <v>0</v>
      </c>
      <c r="D100" s="39">
        <v>95.61</v>
      </c>
      <c r="E100" s="39">
        <v>695</v>
      </c>
      <c r="F100" s="39">
        <v>0</v>
      </c>
      <c r="G100" s="39">
        <v>0</v>
      </c>
    </row>
    <row r="101" ht="20" customHeight="1" spans="1:7" x14ac:dyDescent="0.25">
      <c r="A101" s="18">
        <v>98</v>
      </c>
      <c r="B101" s="20">
        <v>15205</v>
      </c>
      <c r="C101" s="20">
        <v>0</v>
      </c>
      <c r="D101" s="40">
        <v>92.13</v>
      </c>
      <c r="E101" s="40">
        <v>695</v>
      </c>
      <c r="F101" s="40">
        <v>0</v>
      </c>
      <c r="G101" s="40">
        <v>0</v>
      </c>
    </row>
    <row r="102" ht="20" customHeight="1" spans="1:7" x14ac:dyDescent="0.25">
      <c r="A102" s="16">
        <v>99</v>
      </c>
      <c r="B102" s="17">
        <v>14599</v>
      </c>
      <c r="C102" s="17">
        <v>0</v>
      </c>
      <c r="D102" s="39">
        <v>88.63</v>
      </c>
      <c r="E102" s="39">
        <v>695</v>
      </c>
      <c r="F102" s="39">
        <v>0</v>
      </c>
      <c r="G102" s="39">
        <v>0</v>
      </c>
    </row>
    <row r="103" ht="20" customHeight="1" spans="1:7" x14ac:dyDescent="0.25">
      <c r="A103" s="18">
        <v>100</v>
      </c>
      <c r="B103" s="20">
        <v>13989</v>
      </c>
      <c r="C103" s="20">
        <v>0</v>
      </c>
      <c r="D103" s="40">
        <v>85.12</v>
      </c>
      <c r="E103" s="40">
        <v>695</v>
      </c>
      <c r="F103" s="40">
        <v>0</v>
      </c>
      <c r="G103" s="40">
        <v>0</v>
      </c>
    </row>
    <row r="104" ht="20" customHeight="1" spans="1:7" x14ac:dyDescent="0.25">
      <c r="A104" s="16">
        <v>101</v>
      </c>
      <c r="B104" s="17">
        <v>13376</v>
      </c>
      <c r="C104" s="17">
        <v>0</v>
      </c>
      <c r="D104" s="39">
        <v>81.58</v>
      </c>
      <c r="E104" s="39">
        <v>695</v>
      </c>
      <c r="F104" s="39">
        <v>0</v>
      </c>
      <c r="G104" s="39">
        <v>0</v>
      </c>
    </row>
    <row r="105" ht="20" customHeight="1" spans="1:7" x14ac:dyDescent="0.25">
      <c r="A105" s="18">
        <v>102</v>
      </c>
      <c r="B105" s="20">
        <v>12759</v>
      </c>
      <c r="C105" s="20">
        <v>0</v>
      </c>
      <c r="D105" s="40">
        <v>78.02</v>
      </c>
      <c r="E105" s="40">
        <v>695</v>
      </c>
      <c r="F105" s="40">
        <v>0</v>
      </c>
      <c r="G105" s="40">
        <v>0</v>
      </c>
    </row>
    <row r="106" ht="20" customHeight="1" spans="1:7" x14ac:dyDescent="0.25">
      <c r="A106" s="16">
        <v>103</v>
      </c>
      <c r="B106" s="17">
        <v>12138</v>
      </c>
      <c r="C106" s="17">
        <v>0</v>
      </c>
      <c r="D106" s="39">
        <v>74.42</v>
      </c>
      <c r="E106" s="39">
        <v>695</v>
      </c>
      <c r="F106" s="39">
        <v>0</v>
      </c>
      <c r="G106" s="39">
        <v>0</v>
      </c>
    </row>
    <row r="107" ht="20" customHeight="1" spans="1:7" x14ac:dyDescent="0.25">
      <c r="A107" s="18">
        <v>104</v>
      </c>
      <c r="B107" s="20">
        <v>11514</v>
      </c>
      <c r="C107" s="20">
        <v>0</v>
      </c>
      <c r="D107" s="40">
        <v>70.83</v>
      </c>
      <c r="E107" s="40">
        <v>695</v>
      </c>
      <c r="F107" s="40">
        <v>0</v>
      </c>
      <c r="G107" s="40">
        <v>0</v>
      </c>
    </row>
    <row r="108" ht="20" customHeight="1" spans="1:7" x14ac:dyDescent="0.25">
      <c r="A108" s="16">
        <v>105</v>
      </c>
      <c r="B108" s="17">
        <v>10886</v>
      </c>
      <c r="C108" s="17">
        <v>0</v>
      </c>
      <c r="D108" s="39">
        <v>67.2</v>
      </c>
      <c r="E108" s="39">
        <v>695</v>
      </c>
      <c r="F108" s="39">
        <v>0</v>
      </c>
      <c r="G108" s="39">
        <v>0</v>
      </c>
    </row>
    <row r="109" ht="20" customHeight="1" spans="1:7" x14ac:dyDescent="0.25">
      <c r="A109" s="18">
        <v>106</v>
      </c>
      <c r="B109" s="20">
        <v>10255</v>
      </c>
      <c r="C109" s="20">
        <v>0</v>
      </c>
      <c r="D109" s="40">
        <v>63.56</v>
      </c>
      <c r="E109" s="40">
        <v>695</v>
      </c>
      <c r="F109" s="40">
        <v>0</v>
      </c>
      <c r="G109" s="40">
        <v>0</v>
      </c>
    </row>
    <row r="110" ht="20" customHeight="1" spans="1:7" x14ac:dyDescent="0.25">
      <c r="A110" s="16">
        <v>107</v>
      </c>
      <c r="B110" s="17">
        <v>9620</v>
      </c>
      <c r="C110" s="17">
        <v>0</v>
      </c>
      <c r="D110" s="39">
        <v>59.89</v>
      </c>
      <c r="E110" s="39">
        <v>695</v>
      </c>
      <c r="F110" s="39">
        <v>0</v>
      </c>
      <c r="G110" s="39">
        <v>0</v>
      </c>
    </row>
    <row r="111" ht="20" customHeight="1" spans="1:7" x14ac:dyDescent="0.25">
      <c r="A111" s="18">
        <v>108</v>
      </c>
      <c r="B111" s="20">
        <v>8981</v>
      </c>
      <c r="C111" s="20">
        <v>0</v>
      </c>
      <c r="D111" s="40">
        <v>56.2</v>
      </c>
      <c r="E111" s="40">
        <v>695</v>
      </c>
      <c r="F111" s="40">
        <v>0</v>
      </c>
      <c r="G111" s="40">
        <v>0</v>
      </c>
    </row>
    <row r="112" ht="20" customHeight="1" spans="1:7" x14ac:dyDescent="0.25">
      <c r="A112" s="16">
        <v>109</v>
      </c>
      <c r="B112" s="17">
        <v>8338</v>
      </c>
      <c r="C112" s="17">
        <v>0</v>
      </c>
      <c r="D112" s="39">
        <v>52.48</v>
      </c>
      <c r="E112" s="39">
        <v>695</v>
      </c>
      <c r="F112" s="39">
        <v>0</v>
      </c>
      <c r="G112" s="39">
        <v>0</v>
      </c>
    </row>
    <row r="113" ht="20" customHeight="1" spans="1:7" x14ac:dyDescent="0.25">
      <c r="A113" s="18">
        <v>110</v>
      </c>
      <c r="B113" s="20">
        <v>7692</v>
      </c>
      <c r="C113" s="20">
        <v>0</v>
      </c>
      <c r="D113" s="40">
        <v>48.75</v>
      </c>
      <c r="E113" s="40">
        <v>695</v>
      </c>
      <c r="F113" s="40">
        <v>0</v>
      </c>
      <c r="G113" s="40">
        <v>0</v>
      </c>
    </row>
    <row r="114" ht="20" customHeight="1" spans="1:7" x14ac:dyDescent="0.25">
      <c r="A114" s="16">
        <v>111</v>
      </c>
      <c r="B114" s="17">
        <v>7042</v>
      </c>
      <c r="C114" s="17">
        <v>0</v>
      </c>
      <c r="D114" s="39">
        <v>44.98</v>
      </c>
      <c r="E114" s="39">
        <v>695</v>
      </c>
      <c r="F114" s="39">
        <v>0</v>
      </c>
      <c r="G114" s="39">
        <v>0</v>
      </c>
    </row>
    <row r="115" ht="20" customHeight="1" spans="1:7" x14ac:dyDescent="0.25">
      <c r="A115" s="18">
        <v>112</v>
      </c>
      <c r="B115" s="20">
        <v>6388</v>
      </c>
      <c r="C115" s="20">
        <v>0</v>
      </c>
      <c r="D115" s="40">
        <v>41.21</v>
      </c>
      <c r="E115" s="40">
        <v>695</v>
      </c>
      <c r="F115" s="40">
        <v>0</v>
      </c>
      <c r="G115" s="40">
        <v>0</v>
      </c>
    </row>
    <row r="116" ht="20" customHeight="1" spans="1:7" x14ac:dyDescent="0.25">
      <c r="A116" s="16">
        <v>113</v>
      </c>
      <c r="B116" s="17">
        <v>5731</v>
      </c>
      <c r="C116" s="17">
        <v>0</v>
      </c>
      <c r="D116" s="39">
        <v>37.42</v>
      </c>
      <c r="E116" s="39">
        <v>695</v>
      </c>
      <c r="F116" s="39">
        <v>0</v>
      </c>
      <c r="G116" s="39">
        <v>0</v>
      </c>
    </row>
    <row r="117" ht="20" customHeight="1" spans="1:7" x14ac:dyDescent="0.25">
      <c r="A117" s="18">
        <v>114</v>
      </c>
      <c r="B117" s="20">
        <v>5069</v>
      </c>
      <c r="C117" s="20">
        <v>0</v>
      </c>
      <c r="D117" s="40">
        <v>33.58</v>
      </c>
      <c r="E117" s="40">
        <v>695</v>
      </c>
      <c r="F117" s="40">
        <v>0</v>
      </c>
      <c r="G117" s="40">
        <v>0</v>
      </c>
    </row>
    <row r="118" ht="20" customHeight="1" spans="1:7" x14ac:dyDescent="0.25">
      <c r="A118" s="16">
        <v>115</v>
      </c>
      <c r="B118" s="17">
        <v>4404</v>
      </c>
      <c r="C118" s="17">
        <v>0</v>
      </c>
      <c r="D118" s="39">
        <v>29.73</v>
      </c>
      <c r="E118" s="39">
        <v>695</v>
      </c>
      <c r="F118" s="39">
        <v>0</v>
      </c>
      <c r="G118" s="39">
        <v>0</v>
      </c>
    </row>
    <row r="119" ht="20" customHeight="1" spans="1:7" x14ac:dyDescent="0.25">
      <c r="A119" s="18">
        <v>116</v>
      </c>
      <c r="B119" s="20">
        <v>3735</v>
      </c>
      <c r="C119" s="20">
        <v>0</v>
      </c>
      <c r="D119" s="40">
        <v>25.86</v>
      </c>
      <c r="E119" s="40">
        <v>695</v>
      </c>
      <c r="F119" s="40">
        <v>0</v>
      </c>
      <c r="G119" s="40">
        <v>0</v>
      </c>
    </row>
    <row r="120" ht="20" customHeight="1" spans="1:7" x14ac:dyDescent="0.25">
      <c r="A120" s="16">
        <v>117</v>
      </c>
      <c r="B120" s="17">
        <v>3062</v>
      </c>
      <c r="C120" s="17">
        <v>0</v>
      </c>
      <c r="D120" s="39">
        <v>21.97</v>
      </c>
      <c r="E120" s="39">
        <v>695</v>
      </c>
      <c r="F120" s="39">
        <v>0</v>
      </c>
      <c r="G120" s="39">
        <v>0</v>
      </c>
    </row>
    <row r="121" ht="20" customHeight="1" spans="1:7" x14ac:dyDescent="0.25">
      <c r="A121" s="18">
        <v>118</v>
      </c>
      <c r="B121" s="20">
        <v>2385</v>
      </c>
      <c r="C121" s="20">
        <v>0</v>
      </c>
      <c r="D121" s="40">
        <v>18.04</v>
      </c>
      <c r="E121" s="40">
        <v>695</v>
      </c>
      <c r="F121" s="40">
        <v>0</v>
      </c>
      <c r="G121" s="40">
        <v>0</v>
      </c>
    </row>
    <row r="122" ht="20" customHeight="1" spans="1:7" x14ac:dyDescent="0.25">
      <c r="A122" s="16">
        <v>119</v>
      </c>
      <c r="B122" s="17">
        <v>1704</v>
      </c>
      <c r="C122" s="17">
        <v>0</v>
      </c>
      <c r="D122" s="39">
        <v>14.1</v>
      </c>
      <c r="E122" s="39">
        <v>695</v>
      </c>
      <c r="F122" s="39">
        <v>0</v>
      </c>
      <c r="G122" s="39">
        <v>0</v>
      </c>
    </row>
    <row r="123" ht="20" customHeight="1" spans="1:7" x14ac:dyDescent="0.25">
      <c r="A123" s="18">
        <v>120</v>
      </c>
      <c r="B123" s="20">
        <v>1019</v>
      </c>
      <c r="C123" s="20">
        <v>0</v>
      </c>
      <c r="D123" s="40">
        <v>10.14</v>
      </c>
      <c r="E123" s="40">
        <v>695</v>
      </c>
      <c r="F123" s="40">
        <v>0</v>
      </c>
      <c r="G123" s="40">
        <v>0</v>
      </c>
    </row>
    <row r="124" ht="20" customHeight="1" spans="1:7" x14ac:dyDescent="0.25">
      <c r="A124" s="16">
        <v>121</v>
      </c>
      <c r="B124" s="17">
        <v>579</v>
      </c>
      <c r="C124" s="17">
        <v>0</v>
      </c>
      <c r="D124" s="39">
        <v>6.15</v>
      </c>
      <c r="E124" s="39">
        <v>446.61</v>
      </c>
      <c r="F124" s="39">
        <v>0</v>
      </c>
      <c r="G124" s="39">
        <v>0</v>
      </c>
    </row>
    <row r="125" ht="20" customHeight="1" spans="1:7" x14ac:dyDescent="0.25">
      <c r="A125" s="18">
        <v>122</v>
      </c>
      <c r="B125" s="20">
        <v>235</v>
      </c>
      <c r="C125" s="20">
        <v>0</v>
      </c>
      <c r="D125" s="40">
        <v>3.57</v>
      </c>
      <c r="E125" s="40">
        <v>347</v>
      </c>
      <c r="F125" s="40">
        <v>0</v>
      </c>
      <c r="G125" s="40">
        <v>0</v>
      </c>
    </row>
    <row r="126" ht="20" customHeight="1" spans="1:7" x14ac:dyDescent="0.25">
      <c r="A126" s="16">
        <v>123</v>
      </c>
      <c r="B126" s="17">
        <v>0</v>
      </c>
      <c r="C126" s="17">
        <v>0</v>
      </c>
      <c r="D126" s="39">
        <v>1.47</v>
      </c>
      <c r="E126" s="39">
        <v>236.59</v>
      </c>
      <c r="F126" s="39">
        <v>0</v>
      </c>
      <c r="G126" s="39">
        <v>0</v>
      </c>
    </row>
    <row r="127" ht="20" customHeight="1" spans="1:7" x14ac:dyDescent="0.25">
      <c r="A127" s="18" t="s">
        <v>49</v>
      </c>
      <c r="B127" s="20" t="s">
        <v>49</v>
      </c>
      <c r="C127" s="20" t="s">
        <v>49</v>
      </c>
      <c r="D127" s="40" t="s">
        <v>49</v>
      </c>
      <c r="E127" s="40" t="s">
        <v>49</v>
      </c>
      <c r="F127" s="40" t="s">
        <v>49</v>
      </c>
      <c r="G127" s="40" t="s">
        <v>49</v>
      </c>
    </row>
    <row r="128" ht="20" customHeight="1" spans="1:7" x14ac:dyDescent="0.25">
      <c r="A128" s="16" t="s">
        <v>49</v>
      </c>
      <c r="B128" s="17" t="s">
        <v>49</v>
      </c>
      <c r="C128" s="17" t="s">
        <v>49</v>
      </c>
      <c r="D128" s="39" t="s">
        <v>49</v>
      </c>
      <c r="E128" s="39" t="s">
        <v>49</v>
      </c>
      <c r="F128" s="39" t="s">
        <v>49</v>
      </c>
      <c r="G128" s="39" t="s">
        <v>49</v>
      </c>
    </row>
    <row r="129" ht="20" customHeight="1" spans="1:7" x14ac:dyDescent="0.25">
      <c r="A129" s="18" t="s">
        <v>49</v>
      </c>
      <c r="B129" s="20" t="s">
        <v>49</v>
      </c>
      <c r="C129" s="20" t="s">
        <v>49</v>
      </c>
      <c r="D129" s="40" t="s">
        <v>49</v>
      </c>
      <c r="E129" s="40" t="s">
        <v>49</v>
      </c>
      <c r="F129" s="40" t="s">
        <v>49</v>
      </c>
      <c r="G129" s="40" t="s">
        <v>49</v>
      </c>
    </row>
    <row r="130" ht="20" customHeight="1" spans="1:7" x14ac:dyDescent="0.25">
      <c r="A130" s="16" t="s">
        <v>49</v>
      </c>
      <c r="B130" s="17" t="s">
        <v>49</v>
      </c>
      <c r="C130" s="17" t="s">
        <v>49</v>
      </c>
      <c r="D130" s="39" t="s">
        <v>49</v>
      </c>
      <c r="E130" s="39" t="s">
        <v>49</v>
      </c>
      <c r="F130" s="39" t="s">
        <v>49</v>
      </c>
      <c r="G130" s="39" t="s">
        <v>49</v>
      </c>
    </row>
    <row r="131" ht="20" customHeight="1" spans="1:7" x14ac:dyDescent="0.25">
      <c r="A131" s="18" t="s">
        <v>49</v>
      </c>
      <c r="B131" s="20" t="s">
        <v>49</v>
      </c>
      <c r="C131" s="20" t="s">
        <v>49</v>
      </c>
      <c r="D131" s="40" t="s">
        <v>49</v>
      </c>
      <c r="E131" s="40" t="s">
        <v>49</v>
      </c>
      <c r="F131" s="40" t="s">
        <v>49</v>
      </c>
      <c r="G131" s="40" t="s">
        <v>49</v>
      </c>
    </row>
    <row r="132" ht="10" customHeight="1" x14ac:dyDescent="0.25"/>
    <row r="133" ht="6" customHeight="1" x14ac:dyDescent="0.25"/>
    <row r="134" ht="20" customHeight="1" spans="1:7" x14ac:dyDescent="0.25">
      <c r="A134" s="22" t="s">
        <v>25</v>
      </c>
      <c r="B134" s="22"/>
      <c r="C134" s="22"/>
      <c r="D134" s="22"/>
      <c r="E134" s="22"/>
      <c r="F134" s="22"/>
      <c r="G134" s="22"/>
    </row>
    <row r="135" ht="20" customHeight="1" spans="1:7" x14ac:dyDescent="0.25">
      <c r="A135" s="23" t="s">
        <v>26</v>
      </c>
      <c r="B135" s="23"/>
      <c r="C135" s="23"/>
      <c r="D135" s="23"/>
      <c r="E135" s="23"/>
      <c r="F135" s="23"/>
      <c r="G135" s="23"/>
    </row>
  </sheetData>
  <sheetProtection sheet="1"/>
  <mergeCells count="4">
    <mergeCell ref="A1:G1"/>
    <mergeCell ref="A2:G2"/>
    <mergeCell ref="A134:G134"/>
    <mergeCell ref="A135:G135"/>
  </mergeCells>
  <hyperlinks>
    <hyperlink ref="A135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1" t="s">
        <v>61</v>
      </c>
    </row>
    <row r="2" ht="20" customHeight="1" spans="2:2" x14ac:dyDescent="0.25">
      <c r="B2" s="42" t="s">
        <v>62</v>
      </c>
    </row>
    <row r="3" ht="16" customHeight="1" x14ac:dyDescent="0.25"/>
    <row r="4" ht="28" customHeight="1" spans="1:2" x14ac:dyDescent="0.25">
      <c r="A4" s="43" t="s">
        <v>63</v>
      </c>
      <c r="B4" s="13"/>
    </row>
    <row r="6" ht="24" customHeight="1" spans="2:2" x14ac:dyDescent="0.25">
      <c r="B6" s="44" t="s">
        <v>64</v>
      </c>
    </row>
    <row r="7" ht="24" customHeight="1" spans="2:2" x14ac:dyDescent="0.25">
      <c r="B7" s="44" t="s">
        <v>65</v>
      </c>
    </row>
    <row r="8" ht="24" customHeight="1" spans="2:2" x14ac:dyDescent="0.25">
      <c r="B8" s="44" t="s">
        <v>66</v>
      </c>
    </row>
    <row r="9" ht="24" customHeight="1" spans="2:2" x14ac:dyDescent="0.25">
      <c r="B9" s="44" t="s">
        <v>67</v>
      </c>
    </row>
    <row r="10" ht="24" customHeight="1" spans="2:2" x14ac:dyDescent="0.25">
      <c r="B10" s="44" t="s">
        <v>68</v>
      </c>
    </row>
    <row r="11" ht="12" customHeight="1" x14ac:dyDescent="0.25"/>
    <row r="12" ht="28" customHeight="1" spans="1:2" x14ac:dyDescent="0.25">
      <c r="A12" s="43" t="s">
        <v>69</v>
      </c>
      <c r="B12" s="13"/>
    </row>
    <row r="14" ht="24" customHeight="1" spans="2:2" x14ac:dyDescent="0.25">
      <c r="B14" s="44" t="s">
        <v>70</v>
      </c>
    </row>
    <row r="15" ht="24" customHeight="1" spans="2:2" x14ac:dyDescent="0.25">
      <c r="B15" s="44" t="s">
        <v>71</v>
      </c>
    </row>
    <row r="16" ht="24" customHeight="1" spans="2:2" x14ac:dyDescent="0.25">
      <c r="B16" s="44" t="s">
        <v>72</v>
      </c>
    </row>
    <row r="17" ht="24" customHeight="1" spans="2:2" x14ac:dyDescent="0.25">
      <c r="B17" s="44" t="s">
        <v>73</v>
      </c>
    </row>
    <row r="18" ht="12" customHeight="1" x14ac:dyDescent="0.25"/>
    <row r="19" ht="28" customHeight="1" spans="1:2" x14ac:dyDescent="0.25">
      <c r="A19" s="43" t="s">
        <v>74</v>
      </c>
      <c r="B19" s="13"/>
    </row>
    <row r="21" ht="24" customHeight="1" spans="2:2" x14ac:dyDescent="0.25">
      <c r="B21" s="44" t="s">
        <v>75</v>
      </c>
    </row>
    <row r="22" ht="24" customHeight="1" spans="2:2" x14ac:dyDescent="0.25">
      <c r="B22" s="44" t="s">
        <v>76</v>
      </c>
    </row>
    <row r="23" ht="24" customHeight="1" spans="2:2" x14ac:dyDescent="0.25">
      <c r="B23" s="44" t="s">
        <v>77</v>
      </c>
    </row>
    <row r="24" ht="24" customHeight="1" spans="2:2" x14ac:dyDescent="0.25">
      <c r="B24" s="44" t="s">
        <v>78</v>
      </c>
    </row>
    <row r="25" ht="24" customHeight="1" spans="2:2" x14ac:dyDescent="0.25">
      <c r="B25" s="44" t="s">
        <v>79</v>
      </c>
    </row>
    <row r="26" ht="24" customHeight="1" spans="2:2" x14ac:dyDescent="0.25">
      <c r="B26" s="44" t="s">
        <v>80</v>
      </c>
    </row>
    <row r="27" ht="12" customHeight="1" x14ac:dyDescent="0.25"/>
    <row r="28" ht="28" customHeight="1" spans="1:2" x14ac:dyDescent="0.25">
      <c r="A28" s="43" t="s">
        <v>81</v>
      </c>
      <c r="B28" s="13"/>
    </row>
    <row r="30" ht="24" customHeight="1" spans="2:2" x14ac:dyDescent="0.25">
      <c r="B30" s="44" t="s">
        <v>82</v>
      </c>
    </row>
    <row r="31" ht="24" customHeight="1" spans="2:2" x14ac:dyDescent="0.25">
      <c r="B31" s="44" t="s">
        <v>83</v>
      </c>
    </row>
    <row r="32" ht="24" customHeight="1" spans="2:2" x14ac:dyDescent="0.25">
      <c r="B32" s="44" t="s">
        <v>84</v>
      </c>
    </row>
    <row r="33" ht="24" customHeight="1" spans="2:2" x14ac:dyDescent="0.25">
      <c r="B33" s="44" t="s">
        <v>85</v>
      </c>
    </row>
    <row r="34" ht="24" customHeight="1" spans="2:2" x14ac:dyDescent="0.25">
      <c r="B34" s="44" t="s">
        <v>86</v>
      </c>
    </row>
    <row r="35" ht="12" customHeight="1" x14ac:dyDescent="0.25"/>
    <row r="36" ht="28" customHeight="1" spans="1:2" x14ac:dyDescent="0.25">
      <c r="A36" s="43" t="s">
        <v>87</v>
      </c>
      <c r="B36" s="13"/>
    </row>
    <row r="38" ht="24" customHeight="1" spans="2:2" x14ac:dyDescent="0.25">
      <c r="B38" s="44" t="s">
        <v>88</v>
      </c>
    </row>
    <row r="39" ht="24" customHeight="1" spans="2:2" x14ac:dyDescent="0.25">
      <c r="B39" s="44" t="s">
        <v>89</v>
      </c>
    </row>
    <row r="40" ht="24" customHeight="1" spans="2:2" x14ac:dyDescent="0.25">
      <c r="B40" s="44" t="s">
        <v>90</v>
      </c>
    </row>
    <row r="41" ht="24" customHeight="1" spans="2:2" x14ac:dyDescent="0.25">
      <c r="B41" s="44" t="s">
        <v>91</v>
      </c>
    </row>
    <row r="42" ht="24" customHeight="1" spans="2:2" x14ac:dyDescent="0.25">
      <c r="B42" s="44" t="s">
        <v>92</v>
      </c>
    </row>
    <row r="43" ht="12" customHeight="1" x14ac:dyDescent="0.25"/>
    <row r="44" ht="28" customHeight="1" spans="1:2" x14ac:dyDescent="0.25">
      <c r="A44" s="43" t="s">
        <v>93</v>
      </c>
      <c r="B44" s="13"/>
    </row>
    <row r="46" ht="24" customHeight="1" spans="2:2" x14ac:dyDescent="0.25">
      <c r="B46" s="44" t="s">
        <v>94</v>
      </c>
    </row>
    <row r="47" ht="24" customHeight="1" spans="2:2" x14ac:dyDescent="0.25">
      <c r="B47" s="44" t="s">
        <v>95</v>
      </c>
    </row>
    <row r="48" ht="12" customHeight="1" x14ac:dyDescent="0.25"/>
    <row r="49" ht="6" customHeight="1" x14ac:dyDescent="0.25"/>
    <row r="50" ht="20" customHeight="1" spans="1:2" x14ac:dyDescent="0.25">
      <c r="A50" s="45" t="s">
        <v>25</v>
      </c>
      <c r="B50" s="45"/>
    </row>
    <row r="51" ht="20" customHeight="1" spans="1:2" x14ac:dyDescent="0.25">
      <c r="A51" s="46" t="s">
        <v>26</v>
      </c>
      <c r="B51" s="46"/>
    </row>
  </sheetData>
  <mergeCells count="2">
    <mergeCell ref="A50:B50"/>
    <mergeCell ref="A51:B51"/>
  </mergeCells>
  <hyperlinks>
    <hyperlink ref="A5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Loan Setup</vt:lpstr>
      <vt:lpstr>Payoff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Student Loan Payoff Calculator</dc:title>
  <dc:subject>Financial Template</dc:subject>
  <dc:description>Free Student Loan Payoff Calculator template by FinancialAha.com</dc:description>
  <cp:keywords>finance, template, spreadsheet, FinancialAha</cp:keywords>
  <cp:category>Finance</cp:category>
  <cp:lastModifiedBy>Unknown</cp:lastModifiedBy>
  <cp:lastPrinted>2026-04-01T18:02:00Z</cp:lastPrinted>
  <dcterms:created xsi:type="dcterms:W3CDTF">2026-04-01T18:02:00Z</dcterms:created>
  <dcterms:modified xsi:type="dcterms:W3CDTF">2026-04-01T18:02:00Z</dcterms:modified>
</cp:coreProperties>
</file>