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Dashboard" state="visible" r:id="rId4"/>
    <sheet sheetId="1" name="Transaction Ledger" state="visible" r:id="rId5"/>
    <sheet sheetId="2" name="Category Summary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<sst xmlns="http://schemas.openxmlformats.org/spreadsheetml/2006/main" count="335" uniqueCount="145">
  <si>
    <t>Small Business Bookkeeping</t>
  </si>
  <si>
    <t>by FinancialAha.com</t>
  </si>
  <si>
    <t>Financial overview - all figures calculated automatically from the Transaction Ledger.</t>
  </si>
  <si>
    <t>TOTAL INCOME</t>
  </si>
  <si>
    <t>TOTAL EXPENSES</t>
  </si>
  <si>
    <t>NET INCOME</t>
  </si>
  <si>
    <t>All income received</t>
  </si>
  <si>
    <t>All expenses paid</t>
  </si>
  <si>
    <t>Income minus expenses</t>
  </si>
  <si>
    <t>TRANSACTIONS</t>
  </si>
  <si>
    <t>PROFIT MARGIN</t>
  </si>
  <si>
    <t>CURRENT BALANCE</t>
  </si>
  <si>
    <t>Total entries recorded</t>
  </si>
  <si>
    <t>Net income / total income</t>
  </si>
  <si>
    <t>Running balance</t>
  </si>
  <si>
    <t>Created with FinancialAha.com - Free financial tools and templates</t>
  </si>
  <si>
    <t>Get a premium spreadsheet from FinancialAha.com</t>
  </si>
  <si>
    <t/>
  </si>
  <si>
    <t>Jan 2026</t>
  </si>
  <si>
    <t>Feb 2026</t>
  </si>
  <si>
    <t>Income</t>
  </si>
  <si>
    <t>Expenses</t>
  </si>
  <si>
    <t>Payroll</t>
  </si>
  <si>
    <t>Rent</t>
  </si>
  <si>
    <t>Supplies</t>
  </si>
  <si>
    <t>Utilities</t>
  </si>
  <si>
    <t>Insurance</t>
  </si>
  <si>
    <t>Marketing</t>
  </si>
  <si>
    <t>Professional Services</t>
  </si>
  <si>
    <t>Miscellaneous</t>
  </si>
  <si>
    <t>Meals &amp; Entertainment</t>
  </si>
  <si>
    <t>Transaction Ledger</t>
  </si>
  <si>
    <t>Record all business income and expenses below. Balance updates automatically.</t>
  </si>
  <si>
    <t>#</t>
  </si>
  <si>
    <t>DATE</t>
  </si>
  <si>
    <t>DESCRIPTION</t>
  </si>
  <si>
    <t>CATEGORY</t>
  </si>
  <si>
    <t>INCOME</t>
  </si>
  <si>
    <t>EXPENSE</t>
  </si>
  <si>
    <t>BALANCE</t>
  </si>
  <si>
    <t>2026-01-05</t>
  </si>
  <si>
    <t>Bakery sales - week 1</t>
  </si>
  <si>
    <t>Sales</t>
  </si>
  <si>
    <t>Monthly rent - January</t>
  </si>
  <si>
    <t>2026-01-07</t>
  </si>
  <si>
    <t>Flour, sugar, butter wholesale</t>
  </si>
  <si>
    <t>2026-01-10</t>
  </si>
  <si>
    <t>Staff wages - bi-weekly</t>
  </si>
  <si>
    <t>2026-01-12</t>
  </si>
  <si>
    <t>Bakery sales - week 2</t>
  </si>
  <si>
    <t>2026-01-14</t>
  </si>
  <si>
    <t>Electric and water bill</t>
  </si>
  <si>
    <t>2026-01-15</t>
  </si>
  <si>
    <t>Instagram and Google ads</t>
  </si>
  <si>
    <t>2026-01-19</t>
  </si>
  <si>
    <t>Bakery sales - week 3</t>
  </si>
  <si>
    <t>2026-01-22</t>
  </si>
  <si>
    <t>Catering order - Smith wedding</t>
  </si>
  <si>
    <t>Service Revenue</t>
  </si>
  <si>
    <t>2026-01-24</t>
  </si>
  <si>
    <t>2026-01-26</t>
  </si>
  <si>
    <t>Bakery sales - week 4</t>
  </si>
  <si>
    <t>2026-01-28</t>
  </si>
  <si>
    <t>Packaging and display supplies</t>
  </si>
  <si>
    <t>2026-01-30</t>
  </si>
  <si>
    <t>Business insurance - monthly</t>
  </si>
  <si>
    <t>2026-02-02</t>
  </si>
  <si>
    <t>Bakery sales - week 5</t>
  </si>
  <si>
    <t>2026-02-04</t>
  </si>
  <si>
    <t>Monthly rent - February</t>
  </si>
  <si>
    <t>2026-02-06</t>
  </si>
  <si>
    <t>Baking supplies restock</t>
  </si>
  <si>
    <t>2026-02-07</t>
  </si>
  <si>
    <t>2026-02-09</t>
  </si>
  <si>
    <t>Bakery sales - week 6</t>
  </si>
  <si>
    <t>2026-02-11</t>
  </si>
  <si>
    <t>Accountant - quarterly prep</t>
  </si>
  <si>
    <t>2026-02-12</t>
  </si>
  <si>
    <t>Valentine's Day special orders</t>
  </si>
  <si>
    <t>2026-02-14</t>
  </si>
  <si>
    <t>Electric and gas bill</t>
  </si>
  <si>
    <t>2026-02-16</t>
  </si>
  <si>
    <t>Bakery sales - week 7</t>
  </si>
  <si>
    <t>2026-02-18</t>
  </si>
  <si>
    <t>Facebook ads campaign</t>
  </si>
  <si>
    <t>2026-02-21</t>
  </si>
  <si>
    <t>2026-02-23</t>
  </si>
  <si>
    <t>Bakery sales - week 8</t>
  </si>
  <si>
    <t>2026-02-25</t>
  </si>
  <si>
    <t>Catering order - office lunch</t>
  </si>
  <si>
    <t>2026-02-26</t>
  </si>
  <si>
    <t>Business dinner with supplier</t>
  </si>
  <si>
    <t>2026-02-27</t>
  </si>
  <si>
    <t>Bank interest earned</t>
  </si>
  <si>
    <t>Interest Income</t>
  </si>
  <si>
    <t>2026-02-28</t>
  </si>
  <si>
    <t>Cleaning and misc supplies</t>
  </si>
  <si>
    <t>TOTALS</t>
  </si>
  <si>
    <t>Category Summary</t>
  </si>
  <si>
    <t>Automatic totals by category using SUMIF formulas.</t>
  </si>
  <si>
    <t>INCOME CATEGORIES</t>
  </si>
  <si>
    <t>NET</t>
  </si>
  <si>
    <t>Other Income</t>
  </si>
  <si>
    <t>Total Income</t>
  </si>
  <si>
    <t>EXPENSE CATEGORIES</t>
  </si>
  <si>
    <t>Travel</t>
  </si>
  <si>
    <t>Total Expenses</t>
  </si>
  <si>
    <t>How to Use This Bookkeeping Template</t>
  </si>
  <si>
    <t>A simple guide to tracking your small business finances.</t>
  </si>
  <si>
    <t>GETTING STARTED</t>
  </si>
  <si>
    <t>1. Go to the "Transaction Ledger" sheet</t>
  </si>
  <si>
    <t>2. Enter each income or expense transaction as a new row</t>
  </si>
  <si>
    <t>3. Fill in: Date, Description, Category (use dropdown), Income OR Expense amount</t>
  </si>
  <si>
    <t>4. The Balance column updates automatically as a running total</t>
  </si>
  <si>
    <t>5. The Dashboard and Category Summary update in real time</t>
  </si>
  <si>
    <t>TRANSACTION LEDGER</t>
  </si>
  <si>
    <t>50 rows are available - add more by inserting rows above the TOTALS row.</t>
  </si>
  <si>
    <t>Date: Use YYYY-MM-DD format for consistency and sorting.</t>
  </si>
  <si>
    <t>Description: Be specific so you can identify transactions later.</t>
  </si>
  <si>
    <t>Category: Use the dropdown to keep categories consistent for accurate summaries.</t>
  </si>
  <si>
    <t>Income: Enter the amount received (leave blank for expenses).</t>
  </si>
  <si>
    <t>Expense: Enter the amount spent (leave blank for income).</t>
  </si>
  <si>
    <t>Balance: Calculated automatically - shows running total after each transaction.</t>
  </si>
  <si>
    <t>CATEGORIES</t>
  </si>
  <si>
    <t>Income: Sales, Service Revenue, Interest Income, Other Income.</t>
  </si>
  <si>
    <t>Expense: Rent, Utilities, Supplies, Payroll, Marketing, Insurance, Professional Services, Travel, Meals &amp; Entertainment, Miscellaneous.</t>
  </si>
  <si>
    <t>The Category Summary sheet breaks down totals by each category automatically.</t>
  </si>
  <si>
    <t>Use consistent categories for accurate reporting.</t>
  </si>
  <si>
    <t>DASHBOARD</t>
  </si>
  <si>
    <t>The Dashboard provides a quick financial overview with 6 key metrics.</t>
  </si>
  <si>
    <t>Total Income and Total Expenses show your overall financial activity.</t>
  </si>
  <si>
    <t>Net Income shows the difference (income minus expenses).</t>
  </si>
  <si>
    <t>Profit Margin shows net income as a percentage of total income.</t>
  </si>
  <si>
    <t>Two charts visualize income vs expenses by month and expense breakdown.</t>
  </si>
  <si>
    <t>All dashboard figures update automatically when you add transactions.</t>
  </si>
  <si>
    <t>TIPS</t>
  </si>
  <si>
    <t>Enter transactions regularly - weekly or daily works for most small businesses.</t>
  </si>
  <si>
    <t>Keep receipts organized and match them to transaction descriptions.</t>
  </si>
  <si>
    <t>Review the Category Summary monthly to spot trends in spending.</t>
  </si>
  <si>
    <t>Use the Dashboard for a quick financial health check.</t>
  </si>
  <si>
    <t>Back up your file regularly - save a copy at the end of each month.</t>
  </si>
  <si>
    <t>COMPATIBILITY</t>
  </si>
  <si>
    <t>Works in Microsoft Excel, Google Sheets, and LibreOffice Calc.</t>
  </si>
  <si>
    <t>No macros or VBA - everything is formula-driven.</t>
  </si>
  <si>
    <t>Charts display correctly in all three platforms.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</si>
</sst>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0.0%"/>
    <numFmt numFmtId="166" formatCode="$#,##0.00"/>
  </numFmts>
  <fonts count="22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i/>
      <color rgb="7C8494"/>
      <sz val="9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A1D26"/>
      <sz val="2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FFFFFF"/>
      <sz val="10"/>
      <name val="Aptos"/>
    </font>
    <font>
      <color rgb="7C8494"/>
      <sz val="9"/>
      <name val="Aptos"/>
    </font>
    <font>
      <color rgb="1A1D26"/>
      <sz val="10"/>
      <name val="Aptos"/>
    </font>
    <font>
      <b/>
      <color rgb="14213D"/>
      <sz val="11"/>
      <name val="Aptos"/>
    </font>
    <font>
      <b/>
      <color rgb="047857"/>
      <sz val="10"/>
      <name val="Aptos"/>
    </font>
    <font>
      <b/>
      <color rgb="B91C1C"/>
      <sz val="10"/>
      <name val="Aptos"/>
    </font>
    <font>
      <b/>
      <color rgb="1A1D26"/>
      <sz val="10"/>
      <name val="Aptos"/>
    </font>
    <font>
      <b/>
      <color rgb="14213D"/>
      <sz val="12"/>
      <name val="Aptos"/>
    </font>
    <font>
      <b/>
      <color rgb="B91C1C"/>
      <sz val="11"/>
      <name val="Aptos"/>
    </font>
    <font>
      <color rgb="4A4F5E"/>
      <sz val="10"/>
      <name val="Aptos"/>
    </font>
  </fonts>
  <fills count="7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AFBFC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thin">
        <color rgb="E8EAF0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medium">
        <color rgb="14213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bottom"/>
    </xf>
    <xf numFmtId="164" fontId="5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/>
    <xf numFmtId="0" fontId="1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left" vertical="center" indent="1"/>
    </xf>
    <xf numFmtId="0" fontId="12" fillId="2" borderId="0" xfId="0" applyFont="1" applyFill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left" vertical="center" wrapText="1" indent="1"/>
    </xf>
    <xf numFmtId="0" fontId="13" fillId="0" borderId="4" xfId="0" applyFont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left" vertical="center" indent="1"/>
      <protection locked="0"/>
    </xf>
    <xf numFmtId="166" fontId="14" fillId="3" borderId="5" xfId="0" applyNumberFormat="1" applyFont="1" applyFill="1" applyBorder="1" applyAlignment="1" applyProtection="1">
      <alignment horizontal="right" vertical="center"/>
      <protection locked="0"/>
    </xf>
    <xf numFmtId="166" fontId="14" fillId="4" borderId="4" xfId="0" applyNumberFormat="1" applyFont="1" applyFill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right" vertical="center"/>
    </xf>
    <xf numFmtId="166" fontId="16" fillId="5" borderId="7" xfId="0" applyNumberFormat="1" applyFont="1" applyFill="1" applyBorder="1" applyAlignment="1" applyProtection="1">
      <alignment horizontal="right" vertical="center"/>
    </xf>
    <xf numFmtId="166" fontId="17" fillId="5" borderId="7" xfId="0" applyNumberFormat="1" applyFont="1" applyFill="1" applyBorder="1" applyAlignment="1" applyProtection="1">
      <alignment horizontal="right" vertical="center"/>
    </xf>
    <xf numFmtId="166" fontId="15" fillId="5" borderId="7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5" fillId="0" borderId="8" xfId="0" applyFont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wrapText="1" indent="1"/>
    </xf>
    <xf numFmtId="0" fontId="12" fillId="2" borderId="0" xfId="0" applyFont="1" applyFill="1" applyAlignment="1">
      <alignment horizontal="center" vertical="center" wrapText="1"/>
    </xf>
    <xf numFmtId="0" fontId="14" fillId="0" borderId="4" xfId="0" applyFont="1" applyBorder="1" applyAlignment="1">
      <alignment vertical="center" indent="1"/>
    </xf>
    <xf numFmtId="166" fontId="14" fillId="0" borderId="4" xfId="0" applyNumberFormat="1" applyFont="1" applyBorder="1" applyAlignment="1">
      <alignment horizontal="right" vertical="center"/>
    </xf>
    <xf numFmtId="0" fontId="14" fillId="6" borderId="4" xfId="0" applyFont="1" applyFill="1" applyBorder="1" applyAlignment="1">
      <alignment vertical="center" indent="1"/>
    </xf>
    <xf numFmtId="166" fontId="14" fillId="6" borderId="4" xfId="0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horizontal="left" vertical="center" indent="1"/>
    </xf>
    <xf numFmtId="166" fontId="18" fillId="0" borderId="6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left" vertical="center" indent="1"/>
    </xf>
    <xf numFmtId="166" fontId="15" fillId="5" borderId="7" xfId="0" applyNumberFormat="1" applyFont="1" applyFill="1" applyBorder="1" applyAlignment="1">
      <alignment horizontal="right" vertical="center"/>
    </xf>
    <xf numFmtId="166" fontId="20" fillId="5" borderId="7" xfId="0" applyNumberFormat="1" applyFont="1" applyFill="1" applyBorder="1" applyAlignment="1">
      <alignment horizontal="right" vertical="center"/>
    </xf>
    <xf numFmtId="166" fontId="19" fillId="5" borderId="7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Income vs. Expenses by Month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Dashboard!$B$48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Dashboard!$C$47:$D$47</c:f>
              <c:strCache>
                <c:ptCount val="2"/>
                <c:pt idx="0">
                  <c:v>Jan 2026</c:v>
                </c:pt>
                <c:pt idx="1">
                  <c:v>Feb 2026</c:v>
                </c:pt>
              </c:strCache>
            </c:strRef>
          </c:cat>
          <c:val>
            <c:numRef>
              <c:f>Dashboard!$C$48:$D$48</c:f>
              <c:numCache>
                <c:formatCode>$#,##0</c:formatCode>
                <c:ptCount val="2"/>
                <c:pt idx="0">
                  <c:v>14230</c:v>
                </c:pt>
                <c:pt idx="1">
                  <c:v>18062</c:v>
                </c:pt>
              </c:numCache>
            </c:numRef>
          </c:val>
        </c:ser>
        <c:ser>
          <c:idx val="1"/>
          <c:order val="1"/>
          <c:tx>
            <c:strRef>
              <c:f>Dashboard!$B$49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Dashboard!$C$47:$D$47</c:f>
              <c:strCache>
                <c:ptCount val="2"/>
                <c:pt idx="0">
                  <c:v>Jan 2026</c:v>
                </c:pt>
                <c:pt idx="1">
                  <c:v>Feb 2026</c:v>
                </c:pt>
              </c:strCache>
            </c:strRef>
          </c:cat>
          <c:val>
            <c:numRef>
              <c:f>Dashboard!$C$49:$D$49</c:f>
              <c:numCache>
                <c:formatCode>$#,##0</c:formatCode>
                <c:ptCount val="2"/>
                <c:pt idx="0">
                  <c:v>7770</c:v>
                </c:pt>
                <c:pt idx="1">
                  <c:v>7690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Expense Breakdown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Dashboard!$B$50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cat>
            <c:strRef>
              <c:f>Dashboard!$C$50:$K$50</c:f>
              <c:strCache>
                <c:ptCount val="9"/>
                <c:pt idx="0">
                  <c:v>Payroll</c:v>
                </c:pt>
                <c:pt idx="1">
                  <c:v>Rent</c:v>
                </c:pt>
                <c:pt idx="2">
                  <c:v>Supplies</c:v>
                </c:pt>
                <c:pt idx="3">
                  <c:v>Utilities</c:v>
                </c:pt>
                <c:pt idx="4">
                  <c:v>Insurance</c:v>
                </c:pt>
                <c:pt idx="5">
                  <c:v>Marketing</c:v>
                </c:pt>
                <c:pt idx="6">
                  <c:v>Professional Services</c:v>
                </c:pt>
                <c:pt idx="7">
                  <c:v>Miscellaneous</c:v>
                </c:pt>
                <c:pt idx="8">
                  <c:v>Meals &amp; Entertainment</c:v>
                </c:pt>
              </c:strCache>
            </c:strRef>
          </c:cat>
          <c:val>
            <c:numRef>
              <c:f>Dashboard!$C$51:$K$51</c:f>
              <c:numCache>
                <c:formatCode>$#,##0</c:formatCode>
                <c:ptCount val="9"/>
                <c:pt idx="0">
                  <c:v>7200</c:v>
                </c:pt>
                <c:pt idx="1">
                  <c:v>4400</c:v>
                </c:pt>
                <c:pt idx="2">
                  <c:v>1650</c:v>
                </c:pt>
                <c:pt idx="3">
                  <c:v>650</c:v>
                </c:pt>
                <c:pt idx="4">
                  <c:v>560</c:v>
                </c:pt>
                <c:pt idx="5">
                  <c:v>430</c:v>
                </c:pt>
                <c:pt idx="6">
                  <c:v>350</c:v>
                </c:pt>
                <c:pt idx="7">
                  <c:v>125</c:v>
                </c:pt>
                <c:pt idx="8">
                  <c:v>95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8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3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G60"/>
  <sheetViews>
    <sheetView workbookViewId="0" showGridLines="0" zoomScale="125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12" customWidth="1"/>
    <col min="3" max="3" width="34" customWidth="1"/>
    <col min="4" max="4" width="18" customWidth="1"/>
    <col min="5" max="7" width="14" customWidth="1"/>
  </cols>
  <sheetData>
    <row r="1" ht="48" customHeight="1" spans="1:7" x14ac:dyDescent="0.25">
      <c r="A1" s="13" t="s">
        <v>31</v>
      </c>
      <c r="B1" s="13"/>
      <c r="C1" s="13"/>
      <c r="D1" s="13"/>
      <c r="E1" s="13"/>
      <c r="F1" s="13"/>
      <c r="G1" s="13"/>
    </row>
    <row r="2" ht="20" customHeight="1" spans="1:7" x14ac:dyDescent="0.25">
      <c r="A2" s="14" t="s">
        <v>32</v>
      </c>
      <c r="B2" s="14"/>
      <c r="C2" s="14"/>
      <c r="D2" s="14"/>
      <c r="E2" s="14"/>
      <c r="F2" s="14"/>
      <c r="G2" s="14"/>
    </row>
    <row r="3" ht="14" customHeight="1" x14ac:dyDescent="0.25"/>
    <row r="4" ht="32" customHeight="1" spans="1:7" x14ac:dyDescent="0.25">
      <c r="A4" s="15" t="s">
        <v>33</v>
      </c>
      <c r="B4" s="16" t="s">
        <v>34</v>
      </c>
      <c r="C4" s="16" t="s">
        <v>35</v>
      </c>
      <c r="D4" s="15" t="s">
        <v>36</v>
      </c>
      <c r="E4" s="15" t="s">
        <v>37</v>
      </c>
      <c r="F4" s="15" t="s">
        <v>38</v>
      </c>
      <c r="G4" s="15" t="s">
        <v>39</v>
      </c>
    </row>
    <row r="5" ht="26" customHeight="1" spans="1:7" x14ac:dyDescent="0.25">
      <c r="A5" s="17">
        <v>1</v>
      </c>
      <c r="B5" s="18" t="s">
        <v>40</v>
      </c>
      <c r="C5" s="19" t="s">
        <v>41</v>
      </c>
      <c r="D5" s="18" t="s">
        <v>42</v>
      </c>
      <c r="E5" s="20">
        <v>3200</v>
      </c>
      <c r="F5" s="20" t="s">
        <v>17</v>
      </c>
      <c r="G5" s="21">
        <f>IF(AND(E5="",F5=""),"",IF(E5="",0,E5)-IF(F5="",0,F5))</f>
        <v>3200</v>
      </c>
    </row>
    <row r="6" ht="26" customHeight="1" spans="1:7" x14ac:dyDescent="0.25">
      <c r="A6" s="17">
        <v>2</v>
      </c>
      <c r="B6" s="18" t="s">
        <v>40</v>
      </c>
      <c r="C6" s="19" t="s">
        <v>43</v>
      </c>
      <c r="D6" s="18" t="s">
        <v>23</v>
      </c>
      <c r="E6" s="20" t="s">
        <v>17</v>
      </c>
      <c r="F6" s="20">
        <v>2200</v>
      </c>
      <c r="G6" s="21">
        <f>IF(AND(E6="",F6=""),"",IF(G5="",0,G5)+IF(E6="",0,E6)-IF(F6="",0,F6))</f>
        <v>1000</v>
      </c>
    </row>
    <row r="7" ht="26" customHeight="1" spans="1:7" x14ac:dyDescent="0.25">
      <c r="A7" s="17">
        <v>3</v>
      </c>
      <c r="B7" s="18" t="s">
        <v>44</v>
      </c>
      <c r="C7" s="19" t="s">
        <v>45</v>
      </c>
      <c r="D7" s="18" t="s">
        <v>24</v>
      </c>
      <c r="E7" s="20" t="s">
        <v>17</v>
      </c>
      <c r="F7" s="20">
        <v>680</v>
      </c>
      <c r="G7" s="21">
        <f>IF(AND(E7="",F7=""),"",IF(G6="",0,G6)+IF(E7="",0,E7)-IF(F7="",0,F7))</f>
        <v>320</v>
      </c>
    </row>
    <row r="8" ht="26" customHeight="1" spans="1:7" x14ac:dyDescent="0.25">
      <c r="A8" s="17">
        <v>4</v>
      </c>
      <c r="B8" s="18" t="s">
        <v>46</v>
      </c>
      <c r="C8" s="19" t="s">
        <v>47</v>
      </c>
      <c r="D8" s="18" t="s">
        <v>22</v>
      </c>
      <c r="E8" s="20" t="s">
        <v>17</v>
      </c>
      <c r="F8" s="20">
        <v>1800</v>
      </c>
      <c r="G8" s="21">
        <f>IF(AND(E8="",F8=""),"",IF(G7="",0,G7)+IF(E8="",0,E8)-IF(F8="",0,F8))</f>
        <v>-1480</v>
      </c>
    </row>
    <row r="9" ht="26" customHeight="1" spans="1:7" x14ac:dyDescent="0.25">
      <c r="A9" s="17">
        <v>5</v>
      </c>
      <c r="B9" s="18" t="s">
        <v>48</v>
      </c>
      <c r="C9" s="19" t="s">
        <v>49</v>
      </c>
      <c r="D9" s="18" t="s">
        <v>42</v>
      </c>
      <c r="E9" s="20">
        <v>3450</v>
      </c>
      <c r="F9" s="20" t="s">
        <v>17</v>
      </c>
      <c r="G9" s="21">
        <f>IF(AND(E9="",F9=""),"",IF(G8="",0,G8)+IF(E9="",0,E9)-IF(F9="",0,F9))</f>
        <v>1970</v>
      </c>
    </row>
    <row r="10" ht="26" customHeight="1" spans="1:7" x14ac:dyDescent="0.25">
      <c r="A10" s="17">
        <v>6</v>
      </c>
      <c r="B10" s="18" t="s">
        <v>50</v>
      </c>
      <c r="C10" s="19" t="s">
        <v>51</v>
      </c>
      <c r="D10" s="18" t="s">
        <v>25</v>
      </c>
      <c r="E10" s="20" t="s">
        <v>17</v>
      </c>
      <c r="F10" s="20">
        <v>340</v>
      </c>
      <c r="G10" s="21">
        <f>IF(AND(E10="",F10=""),"",IF(G9="",0,G9)+IF(E10="",0,E10)-IF(F10="",0,F10))</f>
        <v>1630</v>
      </c>
    </row>
    <row r="11" ht="26" customHeight="1" spans="1:7" x14ac:dyDescent="0.25">
      <c r="A11" s="17">
        <v>7</v>
      </c>
      <c r="B11" s="18" t="s">
        <v>52</v>
      </c>
      <c r="C11" s="19" t="s">
        <v>53</v>
      </c>
      <c r="D11" s="18" t="s">
        <v>27</v>
      </c>
      <c r="E11" s="20" t="s">
        <v>17</v>
      </c>
      <c r="F11" s="20">
        <v>250</v>
      </c>
      <c r="G11" s="21">
        <f>IF(AND(E11="",F11=""),"",IF(G10="",0,G10)+IF(E11="",0,E11)-IF(F11="",0,F11))</f>
        <v>1380</v>
      </c>
    </row>
    <row r="12" ht="26" customHeight="1" spans="1:7" x14ac:dyDescent="0.25">
      <c r="A12" s="17">
        <v>8</v>
      </c>
      <c r="B12" s="18" t="s">
        <v>54</v>
      </c>
      <c r="C12" s="19" t="s">
        <v>55</v>
      </c>
      <c r="D12" s="18" t="s">
        <v>42</v>
      </c>
      <c r="E12" s="20">
        <v>2980</v>
      </c>
      <c r="F12" s="20" t="s">
        <v>17</v>
      </c>
      <c r="G12" s="21">
        <f>IF(AND(E12="",F12=""),"",IF(G11="",0,G11)+IF(E12="",0,E12)-IF(F12="",0,F12))</f>
        <v>4360</v>
      </c>
    </row>
    <row r="13" ht="26" customHeight="1" spans="1:7" x14ac:dyDescent="0.25">
      <c r="A13" s="17">
        <v>9</v>
      </c>
      <c r="B13" s="18" t="s">
        <v>56</v>
      </c>
      <c r="C13" s="19" t="s">
        <v>57</v>
      </c>
      <c r="D13" s="18" t="s">
        <v>58</v>
      </c>
      <c r="E13" s="20">
        <v>1500</v>
      </c>
      <c r="F13" s="20" t="s">
        <v>17</v>
      </c>
      <c r="G13" s="21">
        <f>IF(AND(E13="",F13=""),"",IF(G12="",0,G12)+IF(E13="",0,E13)-IF(F13="",0,F13))</f>
        <v>5860</v>
      </c>
    </row>
    <row r="14" ht="26" customHeight="1" spans="1:7" x14ac:dyDescent="0.25">
      <c r="A14" s="17">
        <v>10</v>
      </c>
      <c r="B14" s="18" t="s">
        <v>59</v>
      </c>
      <c r="C14" s="19" t="s">
        <v>47</v>
      </c>
      <c r="D14" s="18" t="s">
        <v>22</v>
      </c>
      <c r="E14" s="20" t="s">
        <v>17</v>
      </c>
      <c r="F14" s="20">
        <v>1800</v>
      </c>
      <c r="G14" s="21">
        <f>IF(AND(E14="",F14=""),"",IF(G13="",0,G13)+IF(E14="",0,E14)-IF(F14="",0,F14))</f>
        <v>4060</v>
      </c>
    </row>
    <row r="15" ht="26" customHeight="1" spans="1:7" x14ac:dyDescent="0.25">
      <c r="A15" s="17">
        <v>11</v>
      </c>
      <c r="B15" s="18" t="s">
        <v>60</v>
      </c>
      <c r="C15" s="19" t="s">
        <v>61</v>
      </c>
      <c r="D15" s="18" t="s">
        <v>42</v>
      </c>
      <c r="E15" s="20">
        <v>3100</v>
      </c>
      <c r="F15" s="20" t="s">
        <v>17</v>
      </c>
      <c r="G15" s="21">
        <f>IF(AND(E15="",F15=""),"",IF(G14="",0,G14)+IF(E15="",0,E15)-IF(F15="",0,F15))</f>
        <v>7160</v>
      </c>
    </row>
    <row r="16" ht="26" customHeight="1" spans="1:7" x14ac:dyDescent="0.25">
      <c r="A16" s="17">
        <v>12</v>
      </c>
      <c r="B16" s="18" t="s">
        <v>62</v>
      </c>
      <c r="C16" s="19" t="s">
        <v>63</v>
      </c>
      <c r="D16" s="18" t="s">
        <v>24</v>
      </c>
      <c r="E16" s="20" t="s">
        <v>17</v>
      </c>
      <c r="F16" s="20">
        <v>420</v>
      </c>
      <c r="G16" s="21">
        <f>IF(AND(E16="",F16=""),"",IF(G15="",0,G15)+IF(E16="",0,E16)-IF(F16="",0,F16))</f>
        <v>6740</v>
      </c>
    </row>
    <row r="17" ht="26" customHeight="1" spans="1:7" x14ac:dyDescent="0.25">
      <c r="A17" s="17">
        <v>13</v>
      </c>
      <c r="B17" s="18" t="s">
        <v>64</v>
      </c>
      <c r="C17" s="19" t="s">
        <v>65</v>
      </c>
      <c r="D17" s="18" t="s">
        <v>26</v>
      </c>
      <c r="E17" s="20" t="s">
        <v>17</v>
      </c>
      <c r="F17" s="20">
        <v>280</v>
      </c>
      <c r="G17" s="21">
        <f>IF(AND(E17="",F17=""),"",IF(G16="",0,G16)+IF(E17="",0,E17)-IF(F17="",0,F17))</f>
        <v>6460</v>
      </c>
    </row>
    <row r="18" ht="26" customHeight="1" spans="1:7" x14ac:dyDescent="0.25">
      <c r="A18" s="17">
        <v>14</v>
      </c>
      <c r="B18" s="18" t="s">
        <v>66</v>
      </c>
      <c r="C18" s="19" t="s">
        <v>67</v>
      </c>
      <c r="D18" s="18" t="s">
        <v>42</v>
      </c>
      <c r="E18" s="20">
        <v>3500</v>
      </c>
      <c r="F18" s="20" t="s">
        <v>17</v>
      </c>
      <c r="G18" s="21">
        <f>IF(AND(E18="",F18=""),"",IF(G17="",0,G17)+IF(E18="",0,E18)-IF(F18="",0,F18))</f>
        <v>9960</v>
      </c>
    </row>
    <row r="19" ht="26" customHeight="1" spans="1:7" x14ac:dyDescent="0.25">
      <c r="A19" s="17">
        <v>15</v>
      </c>
      <c r="B19" s="18" t="s">
        <v>68</v>
      </c>
      <c r="C19" s="19" t="s">
        <v>69</v>
      </c>
      <c r="D19" s="18" t="s">
        <v>23</v>
      </c>
      <c r="E19" s="20" t="s">
        <v>17</v>
      </c>
      <c r="F19" s="20">
        <v>2200</v>
      </c>
      <c r="G19" s="21">
        <f>IF(AND(E19="",F19=""),"",IF(G18="",0,G18)+IF(E19="",0,E19)-IF(F19="",0,F19))</f>
        <v>7760</v>
      </c>
    </row>
    <row r="20" ht="26" customHeight="1" spans="1:7" x14ac:dyDescent="0.25">
      <c r="A20" s="17">
        <v>16</v>
      </c>
      <c r="B20" s="18" t="s">
        <v>70</v>
      </c>
      <c r="C20" s="19" t="s">
        <v>71</v>
      </c>
      <c r="D20" s="18" t="s">
        <v>24</v>
      </c>
      <c r="E20" s="20" t="s">
        <v>17</v>
      </c>
      <c r="F20" s="20">
        <v>550</v>
      </c>
      <c r="G20" s="21">
        <f>IF(AND(E20="",F20=""),"",IF(G19="",0,G19)+IF(E20="",0,E20)-IF(F20="",0,F20))</f>
        <v>7210</v>
      </c>
    </row>
    <row r="21" ht="26" customHeight="1" spans="1:7" x14ac:dyDescent="0.25">
      <c r="A21" s="17">
        <v>17</v>
      </c>
      <c r="B21" s="18" t="s">
        <v>72</v>
      </c>
      <c r="C21" s="19" t="s">
        <v>47</v>
      </c>
      <c r="D21" s="18" t="s">
        <v>22</v>
      </c>
      <c r="E21" s="20" t="s">
        <v>17</v>
      </c>
      <c r="F21" s="20">
        <v>1800</v>
      </c>
      <c r="G21" s="21">
        <f>IF(AND(E21="",F21=""),"",IF(G20="",0,G20)+IF(E21="",0,E21)-IF(F21="",0,F21))</f>
        <v>5410</v>
      </c>
    </row>
    <row r="22" ht="26" customHeight="1" spans="1:7" x14ac:dyDescent="0.25">
      <c r="A22" s="17">
        <v>18</v>
      </c>
      <c r="B22" s="18" t="s">
        <v>73</v>
      </c>
      <c r="C22" s="19" t="s">
        <v>74</v>
      </c>
      <c r="D22" s="18" t="s">
        <v>42</v>
      </c>
      <c r="E22" s="20">
        <v>3250</v>
      </c>
      <c r="F22" s="20" t="s">
        <v>17</v>
      </c>
      <c r="G22" s="21">
        <f>IF(AND(E22="",F22=""),"",IF(G21="",0,G21)+IF(E22="",0,E22)-IF(F22="",0,F22))</f>
        <v>8660</v>
      </c>
    </row>
    <row r="23" ht="26" customHeight="1" spans="1:7" x14ac:dyDescent="0.25">
      <c r="A23" s="17">
        <v>19</v>
      </c>
      <c r="B23" s="18" t="s">
        <v>75</v>
      </c>
      <c r="C23" s="19" t="s">
        <v>76</v>
      </c>
      <c r="D23" s="18" t="s">
        <v>28</v>
      </c>
      <c r="E23" s="20" t="s">
        <v>17</v>
      </c>
      <c r="F23" s="20">
        <v>350</v>
      </c>
      <c r="G23" s="21">
        <f>IF(AND(E23="",F23=""),"",IF(G22="",0,G22)+IF(E23="",0,E23)-IF(F23="",0,F23))</f>
        <v>8310</v>
      </c>
    </row>
    <row r="24" ht="26" customHeight="1" spans="1:7" x14ac:dyDescent="0.25">
      <c r="A24" s="17">
        <v>20</v>
      </c>
      <c r="B24" s="18" t="s">
        <v>77</v>
      </c>
      <c r="C24" s="19" t="s">
        <v>78</v>
      </c>
      <c r="D24" s="18" t="s">
        <v>42</v>
      </c>
      <c r="E24" s="20">
        <v>4200</v>
      </c>
      <c r="F24" s="20" t="s">
        <v>17</v>
      </c>
      <c r="G24" s="21">
        <f>IF(AND(E24="",F24=""),"",IF(G23="",0,G23)+IF(E24="",0,E24)-IF(F24="",0,F24))</f>
        <v>12510</v>
      </c>
    </row>
    <row r="25" ht="26" customHeight="1" spans="1:7" x14ac:dyDescent="0.25">
      <c r="A25" s="17">
        <v>21</v>
      </c>
      <c r="B25" s="18" t="s">
        <v>79</v>
      </c>
      <c r="C25" s="19" t="s">
        <v>80</v>
      </c>
      <c r="D25" s="18" t="s">
        <v>25</v>
      </c>
      <c r="E25" s="20" t="s">
        <v>17</v>
      </c>
      <c r="F25" s="20">
        <v>310</v>
      </c>
      <c r="G25" s="21">
        <f>IF(AND(E25="",F25=""),"",IF(G24="",0,G24)+IF(E25="",0,E25)-IF(F25="",0,F25))</f>
        <v>12200</v>
      </c>
    </row>
    <row r="26" ht="26" customHeight="1" spans="1:7" x14ac:dyDescent="0.25">
      <c r="A26" s="17">
        <v>22</v>
      </c>
      <c r="B26" s="18" t="s">
        <v>81</v>
      </c>
      <c r="C26" s="19" t="s">
        <v>82</v>
      </c>
      <c r="D26" s="18" t="s">
        <v>42</v>
      </c>
      <c r="E26" s="20">
        <v>2900</v>
      </c>
      <c r="F26" s="20" t="s">
        <v>17</v>
      </c>
      <c r="G26" s="21">
        <f>IF(AND(E26="",F26=""),"",IF(G25="",0,G25)+IF(E26="",0,E26)-IF(F26="",0,F26))</f>
        <v>15100</v>
      </c>
    </row>
    <row r="27" ht="26" customHeight="1" spans="1:7" x14ac:dyDescent="0.25">
      <c r="A27" s="17">
        <v>23</v>
      </c>
      <c r="B27" s="18" t="s">
        <v>83</v>
      </c>
      <c r="C27" s="19" t="s">
        <v>84</v>
      </c>
      <c r="D27" s="18" t="s">
        <v>27</v>
      </c>
      <c r="E27" s="20" t="s">
        <v>17</v>
      </c>
      <c r="F27" s="20">
        <v>180</v>
      </c>
      <c r="G27" s="21">
        <f>IF(AND(E27="",F27=""),"",IF(G26="",0,G26)+IF(E27="",0,E27)-IF(F27="",0,F27))</f>
        <v>14920</v>
      </c>
    </row>
    <row r="28" ht="26" customHeight="1" spans="1:7" x14ac:dyDescent="0.25">
      <c r="A28" s="17">
        <v>24</v>
      </c>
      <c r="B28" s="18" t="s">
        <v>85</v>
      </c>
      <c r="C28" s="19" t="s">
        <v>47</v>
      </c>
      <c r="D28" s="18" t="s">
        <v>22</v>
      </c>
      <c r="E28" s="20" t="s">
        <v>17</v>
      </c>
      <c r="F28" s="20">
        <v>1800</v>
      </c>
      <c r="G28" s="21">
        <f>IF(AND(E28="",F28=""),"",IF(G27="",0,G27)+IF(E28="",0,E28)-IF(F28="",0,F28))</f>
        <v>13120</v>
      </c>
    </row>
    <row r="29" ht="26" customHeight="1" spans="1:7" x14ac:dyDescent="0.25">
      <c r="A29" s="17">
        <v>25</v>
      </c>
      <c r="B29" s="18" t="s">
        <v>86</v>
      </c>
      <c r="C29" s="19" t="s">
        <v>87</v>
      </c>
      <c r="D29" s="18" t="s">
        <v>42</v>
      </c>
      <c r="E29" s="20">
        <v>3350</v>
      </c>
      <c r="F29" s="20" t="s">
        <v>17</v>
      </c>
      <c r="G29" s="21">
        <f>IF(AND(E29="",F29=""),"",IF(G28="",0,G28)+IF(E29="",0,E29)-IF(F29="",0,F29))</f>
        <v>16470</v>
      </c>
    </row>
    <row r="30" ht="26" customHeight="1" spans="1:7" x14ac:dyDescent="0.25">
      <c r="A30" s="17">
        <v>26</v>
      </c>
      <c r="B30" s="18" t="s">
        <v>88</v>
      </c>
      <c r="C30" s="19" t="s">
        <v>89</v>
      </c>
      <c r="D30" s="18" t="s">
        <v>58</v>
      </c>
      <c r="E30" s="20">
        <v>850</v>
      </c>
      <c r="F30" s="20" t="s">
        <v>17</v>
      </c>
      <c r="G30" s="21">
        <f>IF(AND(E30="",F30=""),"",IF(G29="",0,G29)+IF(E30="",0,E30)-IF(F30="",0,F30))</f>
        <v>17320</v>
      </c>
    </row>
    <row r="31" ht="26" customHeight="1" spans="1:7" x14ac:dyDescent="0.25">
      <c r="A31" s="17">
        <v>27</v>
      </c>
      <c r="B31" s="18" t="s">
        <v>90</v>
      </c>
      <c r="C31" s="19" t="s">
        <v>91</v>
      </c>
      <c r="D31" s="18" t="s">
        <v>30</v>
      </c>
      <c r="E31" s="20" t="s">
        <v>17</v>
      </c>
      <c r="F31" s="20">
        <v>95</v>
      </c>
      <c r="G31" s="21">
        <f>IF(AND(E31="",F31=""),"",IF(G30="",0,G30)+IF(E31="",0,E31)-IF(F31="",0,F31))</f>
        <v>17225</v>
      </c>
    </row>
    <row r="32" ht="26" customHeight="1" spans="1:7" x14ac:dyDescent="0.25">
      <c r="A32" s="17">
        <v>28</v>
      </c>
      <c r="B32" s="18" t="s">
        <v>92</v>
      </c>
      <c r="C32" s="19" t="s">
        <v>93</v>
      </c>
      <c r="D32" s="18" t="s">
        <v>94</v>
      </c>
      <c r="E32" s="20">
        <v>12</v>
      </c>
      <c r="F32" s="20" t="s">
        <v>17</v>
      </c>
      <c r="G32" s="21">
        <f>IF(AND(E32="",F32=""),"",IF(G31="",0,G31)+IF(E32="",0,E32)-IF(F32="",0,F32))</f>
        <v>17237</v>
      </c>
    </row>
    <row r="33" ht="26" customHeight="1" spans="1:7" x14ac:dyDescent="0.25">
      <c r="A33" s="17">
        <v>29</v>
      </c>
      <c r="B33" s="18" t="s">
        <v>95</v>
      </c>
      <c r="C33" s="19" t="s">
        <v>65</v>
      </c>
      <c r="D33" s="18" t="s">
        <v>26</v>
      </c>
      <c r="E33" s="20" t="s">
        <v>17</v>
      </c>
      <c r="F33" s="20">
        <v>280</v>
      </c>
      <c r="G33" s="21">
        <f>IF(AND(E33="",F33=""),"",IF(G32="",0,G32)+IF(E33="",0,E33)-IF(F33="",0,F33))</f>
        <v>16957</v>
      </c>
    </row>
    <row r="34" ht="26" customHeight="1" spans="1:7" x14ac:dyDescent="0.25">
      <c r="A34" s="17">
        <v>30</v>
      </c>
      <c r="B34" s="18" t="s">
        <v>95</v>
      </c>
      <c r="C34" s="19" t="s">
        <v>96</v>
      </c>
      <c r="D34" s="18" t="s">
        <v>29</v>
      </c>
      <c r="E34" s="20" t="s">
        <v>17</v>
      </c>
      <c r="F34" s="20">
        <v>125</v>
      </c>
      <c r="G34" s="21">
        <f>IF(AND(E34="",F34=""),"",IF(G33="",0,G33)+IF(E34="",0,E34)-IF(F34="",0,F34))</f>
        <v>16832</v>
      </c>
    </row>
    <row r="35" ht="26" customHeight="1" spans="1:7" x14ac:dyDescent="0.25">
      <c r="A35" s="17">
        <v>31</v>
      </c>
      <c r="B35" s="18" t="s">
        <v>17</v>
      </c>
      <c r="C35" s="19" t="s">
        <v>17</v>
      </c>
      <c r="D35" s="18" t="s">
        <v>17</v>
      </c>
      <c r="E35" s="20" t="s">
        <v>17</v>
      </c>
      <c r="F35" s="20" t="s">
        <v>17</v>
      </c>
      <c r="G35" s="21" t="str">
        <f>IF(AND(E35="",F35=""),"",IF(G34="",0,G34)+IF(E35="",0,E35)-IF(F35="",0,F35))</f>
        <v/>
      </c>
    </row>
    <row r="36" ht="26" customHeight="1" spans="1:7" x14ac:dyDescent="0.25">
      <c r="A36" s="17">
        <v>32</v>
      </c>
      <c r="B36" s="18" t="s">
        <v>17</v>
      </c>
      <c r="C36" s="19" t="s">
        <v>17</v>
      </c>
      <c r="D36" s="18" t="s">
        <v>17</v>
      </c>
      <c r="E36" s="20" t="s">
        <v>17</v>
      </c>
      <c r="F36" s="20" t="s">
        <v>17</v>
      </c>
      <c r="G36" s="21" t="str">
        <f>IF(AND(E36="",F36=""),"",IF(G35="",0,G35)+IF(E36="",0,E36)-IF(F36="",0,F36))</f>
        <v/>
      </c>
    </row>
    <row r="37" ht="26" customHeight="1" spans="1:7" x14ac:dyDescent="0.25">
      <c r="A37" s="17">
        <v>33</v>
      </c>
      <c r="B37" s="18" t="s">
        <v>17</v>
      </c>
      <c r="C37" s="19" t="s">
        <v>17</v>
      </c>
      <c r="D37" s="18" t="s">
        <v>17</v>
      </c>
      <c r="E37" s="20" t="s">
        <v>17</v>
      </c>
      <c r="F37" s="20" t="s">
        <v>17</v>
      </c>
      <c r="G37" s="21" t="str">
        <f>IF(AND(E37="",F37=""),"",IF(G36="",0,G36)+IF(E37="",0,E37)-IF(F37="",0,F37))</f>
        <v/>
      </c>
    </row>
    <row r="38" ht="26" customHeight="1" spans="1:7" x14ac:dyDescent="0.25">
      <c r="A38" s="17">
        <v>34</v>
      </c>
      <c r="B38" s="18" t="s">
        <v>17</v>
      </c>
      <c r="C38" s="19" t="s">
        <v>17</v>
      </c>
      <c r="D38" s="18" t="s">
        <v>17</v>
      </c>
      <c r="E38" s="20" t="s">
        <v>17</v>
      </c>
      <c r="F38" s="20" t="s">
        <v>17</v>
      </c>
      <c r="G38" s="21" t="str">
        <f>IF(AND(E38="",F38=""),"",IF(G37="",0,G37)+IF(E38="",0,E38)-IF(F38="",0,F38))</f>
        <v/>
      </c>
    </row>
    <row r="39" ht="26" customHeight="1" spans="1:7" x14ac:dyDescent="0.25">
      <c r="A39" s="17">
        <v>35</v>
      </c>
      <c r="B39" s="18" t="s">
        <v>17</v>
      </c>
      <c r="C39" s="19" t="s">
        <v>17</v>
      </c>
      <c r="D39" s="18" t="s">
        <v>17</v>
      </c>
      <c r="E39" s="20" t="s">
        <v>17</v>
      </c>
      <c r="F39" s="20" t="s">
        <v>17</v>
      </c>
      <c r="G39" s="21" t="str">
        <f>IF(AND(E39="",F39=""),"",IF(G38="",0,G38)+IF(E39="",0,E39)-IF(F39="",0,F39))</f>
        <v/>
      </c>
    </row>
    <row r="40" ht="26" customHeight="1" spans="1:7" x14ac:dyDescent="0.25">
      <c r="A40" s="17">
        <v>36</v>
      </c>
      <c r="B40" s="18" t="s">
        <v>17</v>
      </c>
      <c r="C40" s="19" t="s">
        <v>17</v>
      </c>
      <c r="D40" s="18" t="s">
        <v>17</v>
      </c>
      <c r="E40" s="20" t="s">
        <v>17</v>
      </c>
      <c r="F40" s="20" t="s">
        <v>17</v>
      </c>
      <c r="G40" s="21" t="str">
        <f>IF(AND(E40="",F40=""),"",IF(G39="",0,G39)+IF(E40="",0,E40)-IF(F40="",0,F40))</f>
        <v/>
      </c>
    </row>
    <row r="41" ht="26" customHeight="1" spans="1:7" x14ac:dyDescent="0.25">
      <c r="A41" s="17">
        <v>37</v>
      </c>
      <c r="B41" s="18" t="s">
        <v>17</v>
      </c>
      <c r="C41" s="19" t="s">
        <v>17</v>
      </c>
      <c r="D41" s="18" t="s">
        <v>17</v>
      </c>
      <c r="E41" s="20" t="s">
        <v>17</v>
      </c>
      <c r="F41" s="20" t="s">
        <v>17</v>
      </c>
      <c r="G41" s="21" t="str">
        <f>IF(AND(E41="",F41=""),"",IF(G40="",0,G40)+IF(E41="",0,E41)-IF(F41="",0,F41))</f>
        <v/>
      </c>
    </row>
    <row r="42" ht="26" customHeight="1" spans="1:7" x14ac:dyDescent="0.25">
      <c r="A42" s="17">
        <v>38</v>
      </c>
      <c r="B42" s="18" t="s">
        <v>17</v>
      </c>
      <c r="C42" s="19" t="s">
        <v>17</v>
      </c>
      <c r="D42" s="18" t="s">
        <v>17</v>
      </c>
      <c r="E42" s="20" t="s">
        <v>17</v>
      </c>
      <c r="F42" s="20" t="s">
        <v>17</v>
      </c>
      <c r="G42" s="21" t="str">
        <f>IF(AND(E42="",F42=""),"",IF(G41="",0,G41)+IF(E42="",0,E42)-IF(F42="",0,F42))</f>
        <v/>
      </c>
    </row>
    <row r="43" ht="26" customHeight="1" spans="1:7" x14ac:dyDescent="0.25">
      <c r="A43" s="17">
        <v>39</v>
      </c>
      <c r="B43" s="18" t="s">
        <v>17</v>
      </c>
      <c r="C43" s="19" t="s">
        <v>17</v>
      </c>
      <c r="D43" s="18" t="s">
        <v>17</v>
      </c>
      <c r="E43" s="20" t="s">
        <v>17</v>
      </c>
      <c r="F43" s="20" t="s">
        <v>17</v>
      </c>
      <c r="G43" s="21" t="str">
        <f>IF(AND(E43="",F43=""),"",IF(G42="",0,G42)+IF(E43="",0,E43)-IF(F43="",0,F43))</f>
        <v/>
      </c>
    </row>
    <row r="44" ht="26" customHeight="1" spans="1:7" x14ac:dyDescent="0.25">
      <c r="A44" s="17">
        <v>40</v>
      </c>
      <c r="B44" s="18" t="s">
        <v>17</v>
      </c>
      <c r="C44" s="19" t="s">
        <v>17</v>
      </c>
      <c r="D44" s="18" t="s">
        <v>17</v>
      </c>
      <c r="E44" s="20" t="s">
        <v>17</v>
      </c>
      <c r="F44" s="20" t="s">
        <v>17</v>
      </c>
      <c r="G44" s="21" t="str">
        <f>IF(AND(E44="",F44=""),"",IF(G43="",0,G43)+IF(E44="",0,E44)-IF(F44="",0,F44))</f>
        <v/>
      </c>
    </row>
    <row r="45" ht="26" customHeight="1" spans="1:7" x14ac:dyDescent="0.25">
      <c r="A45" s="17">
        <v>41</v>
      </c>
      <c r="B45" s="18" t="s">
        <v>17</v>
      </c>
      <c r="C45" s="19" t="s">
        <v>17</v>
      </c>
      <c r="D45" s="18" t="s">
        <v>17</v>
      </c>
      <c r="E45" s="20" t="s">
        <v>17</v>
      </c>
      <c r="F45" s="20" t="s">
        <v>17</v>
      </c>
      <c r="G45" s="21" t="str">
        <f>IF(AND(E45="",F45=""),"",IF(G44="",0,G44)+IF(E45="",0,E45)-IF(F45="",0,F45))</f>
        <v/>
      </c>
    </row>
    <row r="46" ht="26" customHeight="1" spans="1:7" x14ac:dyDescent="0.25">
      <c r="A46" s="17">
        <v>42</v>
      </c>
      <c r="B46" s="18" t="s">
        <v>17</v>
      </c>
      <c r="C46" s="19" t="s">
        <v>17</v>
      </c>
      <c r="D46" s="18" t="s">
        <v>17</v>
      </c>
      <c r="E46" s="20" t="s">
        <v>17</v>
      </c>
      <c r="F46" s="20" t="s">
        <v>17</v>
      </c>
      <c r="G46" s="21" t="str">
        <f>IF(AND(E46="",F46=""),"",IF(G45="",0,G45)+IF(E46="",0,E46)-IF(F46="",0,F46))</f>
        <v/>
      </c>
    </row>
    <row r="47" ht="26" customHeight="1" spans="1:7" x14ac:dyDescent="0.25">
      <c r="A47" s="17">
        <v>43</v>
      </c>
      <c r="B47" s="18" t="s">
        <v>17</v>
      </c>
      <c r="C47" s="19" t="s">
        <v>17</v>
      </c>
      <c r="D47" s="18" t="s">
        <v>17</v>
      </c>
      <c r="E47" s="20" t="s">
        <v>17</v>
      </c>
      <c r="F47" s="20" t="s">
        <v>17</v>
      </c>
      <c r="G47" s="21" t="str">
        <f>IF(AND(E47="",F47=""),"",IF(G46="",0,G46)+IF(E47="",0,E47)-IF(F47="",0,F47))</f>
        <v/>
      </c>
    </row>
    <row r="48" ht="26" customHeight="1" spans="1:7" x14ac:dyDescent="0.25">
      <c r="A48" s="17">
        <v>44</v>
      </c>
      <c r="B48" s="18" t="s">
        <v>17</v>
      </c>
      <c r="C48" s="19" t="s">
        <v>17</v>
      </c>
      <c r="D48" s="18" t="s">
        <v>17</v>
      </c>
      <c r="E48" s="20" t="s">
        <v>17</v>
      </c>
      <c r="F48" s="20" t="s">
        <v>17</v>
      </c>
      <c r="G48" s="21" t="str">
        <f>IF(AND(E48="",F48=""),"",IF(G47="",0,G47)+IF(E48="",0,E48)-IF(F48="",0,F48))</f>
        <v/>
      </c>
    </row>
    <row r="49" ht="26" customHeight="1" spans="1:7" x14ac:dyDescent="0.25">
      <c r="A49" s="17">
        <v>45</v>
      </c>
      <c r="B49" s="18" t="s">
        <v>17</v>
      </c>
      <c r="C49" s="19" t="s">
        <v>17</v>
      </c>
      <c r="D49" s="18" t="s">
        <v>17</v>
      </c>
      <c r="E49" s="20" t="s">
        <v>17</v>
      </c>
      <c r="F49" s="20" t="s">
        <v>17</v>
      </c>
      <c r="G49" s="21" t="str">
        <f>IF(AND(E49="",F49=""),"",IF(G48="",0,G48)+IF(E49="",0,E49)-IF(F49="",0,F49))</f>
        <v/>
      </c>
    </row>
    <row r="50" ht="26" customHeight="1" spans="1:7" x14ac:dyDescent="0.25">
      <c r="A50" s="17">
        <v>46</v>
      </c>
      <c r="B50" s="18" t="s">
        <v>17</v>
      </c>
      <c r="C50" s="19" t="s">
        <v>17</v>
      </c>
      <c r="D50" s="18" t="s">
        <v>17</v>
      </c>
      <c r="E50" s="20" t="s">
        <v>17</v>
      </c>
      <c r="F50" s="20" t="s">
        <v>17</v>
      </c>
      <c r="G50" s="21" t="str">
        <f>IF(AND(E50="",F50=""),"",IF(G49="",0,G49)+IF(E50="",0,E50)-IF(F50="",0,F50))</f>
        <v/>
      </c>
    </row>
    <row r="51" ht="26" customHeight="1" spans="1:7" x14ac:dyDescent="0.25">
      <c r="A51" s="17">
        <v>47</v>
      </c>
      <c r="B51" s="18" t="s">
        <v>17</v>
      </c>
      <c r="C51" s="19" t="s">
        <v>17</v>
      </c>
      <c r="D51" s="18" t="s">
        <v>17</v>
      </c>
      <c r="E51" s="20" t="s">
        <v>17</v>
      </c>
      <c r="F51" s="20" t="s">
        <v>17</v>
      </c>
      <c r="G51" s="21" t="str">
        <f>IF(AND(E51="",F51=""),"",IF(G50="",0,G50)+IF(E51="",0,E51)-IF(F51="",0,F51))</f>
        <v/>
      </c>
    </row>
    <row r="52" ht="26" customHeight="1" spans="1:7" x14ac:dyDescent="0.25">
      <c r="A52" s="17">
        <v>48</v>
      </c>
      <c r="B52" s="18" t="s">
        <v>17</v>
      </c>
      <c r="C52" s="19" t="s">
        <v>17</v>
      </c>
      <c r="D52" s="18" t="s">
        <v>17</v>
      </c>
      <c r="E52" s="20" t="s">
        <v>17</v>
      </c>
      <c r="F52" s="20" t="s">
        <v>17</v>
      </c>
      <c r="G52" s="21" t="str">
        <f>IF(AND(E52="",F52=""),"",IF(G51="",0,G51)+IF(E52="",0,E52)-IF(F52="",0,F52))</f>
        <v/>
      </c>
    </row>
    <row r="53" ht="26" customHeight="1" spans="1:7" x14ac:dyDescent="0.25">
      <c r="A53" s="17">
        <v>49</v>
      </c>
      <c r="B53" s="18" t="s">
        <v>17</v>
      </c>
      <c r="C53" s="19" t="s">
        <v>17</v>
      </c>
      <c r="D53" s="18" t="s">
        <v>17</v>
      </c>
      <c r="E53" s="20" t="s">
        <v>17</v>
      </c>
      <c r="F53" s="20" t="s">
        <v>17</v>
      </c>
      <c r="G53" s="21" t="str">
        <f>IF(AND(E53="",F53=""),"",IF(G52="",0,G52)+IF(E53="",0,E53)-IF(F53="",0,F53))</f>
        <v/>
      </c>
    </row>
    <row r="54" ht="26" customHeight="1" spans="1:7" x14ac:dyDescent="0.25">
      <c r="A54" s="17">
        <v>50</v>
      </c>
      <c r="B54" s="18" t="s">
        <v>17</v>
      </c>
      <c r="C54" s="19" t="s">
        <v>17</v>
      </c>
      <c r="D54" s="18" t="s">
        <v>17</v>
      </c>
      <c r="E54" s="20" t="s">
        <v>17</v>
      </c>
      <c r="F54" s="20" t="s">
        <v>17</v>
      </c>
      <c r="G54" s="21" t="str">
        <f>IF(AND(E54="",F54=""),"",IF(G53="",0,G53)+IF(E54="",0,E54)-IF(F54="",0,F54))</f>
        <v/>
      </c>
    </row>
    <row r="55" ht="8" customHeight="1" x14ac:dyDescent="0.25"/>
    <row r="56" ht="30" customHeight="1" spans="1:7" x14ac:dyDescent="0.25">
      <c r="A56" s="22" t="s">
        <v>97</v>
      </c>
      <c r="B56" s="22"/>
      <c r="C56" s="22"/>
      <c r="D56" s="22"/>
      <c r="E56" s="23">
        <f>SUM(E5:E54)</f>
        <v>32292</v>
      </c>
      <c r="F56" s="24">
        <f>SUM(F5:F54)</f>
        <v>15460</v>
      </c>
      <c r="G56" s="25">
        <f>E56-F56</f>
        <v>16832</v>
      </c>
    </row>
    <row r="57" ht="8" customHeight="1" x14ac:dyDescent="0.25"/>
    <row r="58" ht="6" customHeight="1" x14ac:dyDescent="0.25"/>
    <row r="59" ht="20" customHeight="1" spans="1:7" x14ac:dyDescent="0.25">
      <c r="A59" s="26" t="s">
        <v>15</v>
      </c>
      <c r="B59" s="26"/>
      <c r="C59" s="26"/>
      <c r="D59" s="26"/>
      <c r="E59" s="26"/>
      <c r="F59" s="26"/>
      <c r="G59" s="26"/>
    </row>
    <row r="60" ht="20" customHeight="1" spans="1:7" x14ac:dyDescent="0.25">
      <c r="A60" s="27" t="s">
        <v>16</v>
      </c>
      <c r="B60" s="27"/>
      <c r="C60" s="27"/>
      <c r="D60" s="27"/>
      <c r="E60" s="27"/>
      <c r="F60" s="27"/>
      <c r="G60" s="27"/>
    </row>
  </sheetData>
  <sheetProtection sheet="1"/>
  <mergeCells count="5">
    <mergeCell ref="A1:G1"/>
    <mergeCell ref="A2:G2"/>
    <mergeCell ref="A56:D56"/>
    <mergeCell ref="A59:G59"/>
    <mergeCell ref="A60:G60"/>
  </mergeCells>
  <dataValidations count="2">
    <dataValidation type="list" allowBlank="1" sqref="D10:D54">
      <formula1>"Sales,Service Revenue,Interest Income,Other Income,Rent,Utilities,Supplies,Payroll,Marketing,Insurance,Professional Services,Travel,Meals &amp; Entertainment,Miscellaneous"</formula1>
    </dataValidation>
    <dataValidation type="list" allowBlank="1" sqref="D5:D54">
      <formula1>"Sales,Service Revenue,Interest Income,Other Income,Rent,Utilities,Supplies,Payroll,Marketing,Insurance,Professional Services,Travel,Meals &amp; Entertainment,Miscellaneous"</formula1>
    </dataValidation>
  </dataValidations>
  <hyperlinks>
    <hyperlink ref="A6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3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24" customWidth="1"/>
    <col min="3" max="5" width="14" customWidth="1"/>
  </cols>
  <sheetData>
    <row r="1" ht="48" customHeight="1" spans="1:5" x14ac:dyDescent="0.25">
      <c r="A1" s="1" t="s">
        <v>98</v>
      </c>
      <c r="B1" s="1"/>
      <c r="C1" s="1"/>
      <c r="D1" s="1"/>
      <c r="E1" s="1"/>
    </row>
    <row r="2" ht="20" customHeight="1" spans="1:5" x14ac:dyDescent="0.25">
      <c r="A2" s="3" t="s">
        <v>99</v>
      </c>
      <c r="B2" s="3"/>
      <c r="C2" s="3"/>
      <c r="D2" s="3"/>
      <c r="E2" s="3"/>
    </row>
    <row r="3" ht="14" customHeight="1" x14ac:dyDescent="0.25"/>
    <row r="4" ht="28" customHeight="1" spans="2:5" x14ac:dyDescent="0.25">
      <c r="B4" s="28" t="s">
        <v>100</v>
      </c>
      <c r="C4" s="28"/>
      <c r="D4" s="28"/>
      <c r="E4" s="28"/>
    </row>
    <row r="5" ht="28" customHeight="1" spans="2:5" x14ac:dyDescent="0.25">
      <c r="B5" s="29" t="s">
        <v>36</v>
      </c>
      <c r="C5" s="30" t="s">
        <v>37</v>
      </c>
      <c r="D5" s="30" t="s">
        <v>38</v>
      </c>
      <c r="E5" s="30" t="s">
        <v>101</v>
      </c>
    </row>
    <row r="6" ht="26" customHeight="1" spans="2:5" x14ac:dyDescent="0.25">
      <c r="B6" s="31" t="s">
        <v>42</v>
      </c>
      <c r="C6" s="32">
        <f>SUMIF('Transaction Ledger'!D5:D54,"Sales",'Transaction Ledger'!E5:E54)</f>
        <v>29930</v>
      </c>
      <c r="D6" s="32">
        <f>SUMIF('Transaction Ledger'!D5:D54,"Sales",'Transaction Ledger'!F5:F54)</f>
        <v>0</v>
      </c>
      <c r="E6" s="32">
        <f>C6-D6</f>
        <v>29930</v>
      </c>
    </row>
    <row r="7" ht="26" customHeight="1" spans="2:5" x14ac:dyDescent="0.25">
      <c r="B7" s="33" t="s">
        <v>58</v>
      </c>
      <c r="C7" s="34">
        <f>SUMIF('Transaction Ledger'!D5:D54,"Service Revenue",'Transaction Ledger'!E5:E54)</f>
        <v>2350</v>
      </c>
      <c r="D7" s="34">
        <f>SUMIF('Transaction Ledger'!D5:D54,"Service Revenue",'Transaction Ledger'!F5:F54)</f>
        <v>0</v>
      </c>
      <c r="E7" s="34">
        <f>C7-D7</f>
        <v>2350</v>
      </c>
    </row>
    <row r="8" ht="26" customHeight="1" spans="2:5" x14ac:dyDescent="0.25">
      <c r="B8" s="31" t="s">
        <v>94</v>
      </c>
      <c r="C8" s="32">
        <f>SUMIF('Transaction Ledger'!D5:D54,"Interest Income",'Transaction Ledger'!E5:E54)</f>
        <v>12</v>
      </c>
      <c r="D8" s="32">
        <f>SUMIF('Transaction Ledger'!D5:D54,"Interest Income",'Transaction Ledger'!F5:F54)</f>
        <v>0</v>
      </c>
      <c r="E8" s="32">
        <f>C8-D8</f>
        <v>12</v>
      </c>
    </row>
    <row r="9" ht="26" customHeight="1" spans="2:5" x14ac:dyDescent="0.25">
      <c r="B9" s="33" t="s">
        <v>102</v>
      </c>
      <c r="C9" s="34">
        <f>SUMIF('Transaction Ledger'!D5:D54,"Other Income",'Transaction Ledger'!E5:E54)</f>
        <v>0</v>
      </c>
      <c r="D9" s="34">
        <f>SUMIF('Transaction Ledger'!D5:D54,"Other Income",'Transaction Ledger'!F5:F54)</f>
        <v>0</v>
      </c>
      <c r="E9" s="34">
        <f>C9-D9</f>
        <v>0</v>
      </c>
    </row>
    <row r="10" ht="28" customHeight="1" spans="2:5" x14ac:dyDescent="0.25">
      <c r="B10" s="35" t="s">
        <v>103</v>
      </c>
      <c r="C10" s="36">
        <f>SUM(C6:C9)</f>
        <v>32292</v>
      </c>
      <c r="D10" s="36">
        <f>SUM(D6:D9)</f>
        <v>0</v>
      </c>
      <c r="E10" s="36">
        <f>SUM(E6:E9)</f>
        <v>32292</v>
      </c>
    </row>
    <row r="11" ht="16" customHeight="1" x14ac:dyDescent="0.25"/>
    <row r="12" ht="28" customHeight="1" spans="2:5" x14ac:dyDescent="0.25">
      <c r="B12" s="28" t="s">
        <v>104</v>
      </c>
      <c r="C12" s="28"/>
      <c r="D12" s="28"/>
      <c r="E12" s="28"/>
    </row>
    <row r="13" ht="28" customHeight="1" spans="2:5" x14ac:dyDescent="0.25">
      <c r="B13" s="29" t="s">
        <v>36</v>
      </c>
      <c r="C13" s="30" t="s">
        <v>37</v>
      </c>
      <c r="D13" s="30" t="s">
        <v>38</v>
      </c>
      <c r="E13" s="30" t="s">
        <v>101</v>
      </c>
    </row>
    <row r="14" ht="26" customHeight="1" spans="2:5" x14ac:dyDescent="0.25">
      <c r="B14" s="31" t="s">
        <v>23</v>
      </c>
      <c r="C14" s="32">
        <f>SUMIF('Transaction Ledger'!D5:D54,"Rent",'Transaction Ledger'!E5:E54)</f>
        <v>0</v>
      </c>
      <c r="D14" s="32">
        <f>SUMIF('Transaction Ledger'!D5:D54,"Rent",'Transaction Ledger'!F5:F54)</f>
        <v>4400</v>
      </c>
      <c r="E14" s="32">
        <f>C14-D14</f>
        <v>-4400</v>
      </c>
    </row>
    <row r="15" ht="26" customHeight="1" spans="2:5" x14ac:dyDescent="0.25">
      <c r="B15" s="33" t="s">
        <v>25</v>
      </c>
      <c r="C15" s="34">
        <f>SUMIF('Transaction Ledger'!D5:D54,"Utilities",'Transaction Ledger'!E5:E54)</f>
        <v>0</v>
      </c>
      <c r="D15" s="34">
        <f>SUMIF('Transaction Ledger'!D5:D54,"Utilities",'Transaction Ledger'!F5:F54)</f>
        <v>650</v>
      </c>
      <c r="E15" s="34">
        <f>C15-D15</f>
        <v>-650</v>
      </c>
    </row>
    <row r="16" ht="26" customHeight="1" spans="2:5" x14ac:dyDescent="0.25">
      <c r="B16" s="31" t="s">
        <v>24</v>
      </c>
      <c r="C16" s="32">
        <f>SUMIF('Transaction Ledger'!D5:D54,"Supplies",'Transaction Ledger'!E5:E54)</f>
        <v>0</v>
      </c>
      <c r="D16" s="32">
        <f>SUMIF('Transaction Ledger'!D5:D54,"Supplies",'Transaction Ledger'!F5:F54)</f>
        <v>1650</v>
      </c>
      <c r="E16" s="32">
        <f>C16-D16</f>
        <v>-1650</v>
      </c>
    </row>
    <row r="17" ht="26" customHeight="1" spans="2:5" x14ac:dyDescent="0.25">
      <c r="B17" s="33" t="s">
        <v>22</v>
      </c>
      <c r="C17" s="34">
        <f>SUMIF('Transaction Ledger'!D5:D54,"Payroll",'Transaction Ledger'!E5:E54)</f>
        <v>0</v>
      </c>
      <c r="D17" s="34">
        <f>SUMIF('Transaction Ledger'!D5:D54,"Payroll",'Transaction Ledger'!F5:F54)</f>
        <v>7200</v>
      </c>
      <c r="E17" s="34">
        <f>C17-D17</f>
        <v>-7200</v>
      </c>
    </row>
    <row r="18" ht="26" customHeight="1" spans="2:5" x14ac:dyDescent="0.25">
      <c r="B18" s="31" t="s">
        <v>27</v>
      </c>
      <c r="C18" s="32">
        <f>SUMIF('Transaction Ledger'!D5:D54,"Marketing",'Transaction Ledger'!E5:E54)</f>
        <v>0</v>
      </c>
      <c r="D18" s="32">
        <f>SUMIF('Transaction Ledger'!D5:D54,"Marketing",'Transaction Ledger'!F5:F54)</f>
        <v>430</v>
      </c>
      <c r="E18" s="32">
        <f>C18-D18</f>
        <v>-430</v>
      </c>
    </row>
    <row r="19" ht="26" customHeight="1" spans="2:5" x14ac:dyDescent="0.25">
      <c r="B19" s="33" t="s">
        <v>26</v>
      </c>
      <c r="C19" s="34">
        <f>SUMIF('Transaction Ledger'!D5:D54,"Insurance",'Transaction Ledger'!E5:E54)</f>
        <v>0</v>
      </c>
      <c r="D19" s="34">
        <f>SUMIF('Transaction Ledger'!D5:D54,"Insurance",'Transaction Ledger'!F5:F54)</f>
        <v>560</v>
      </c>
      <c r="E19" s="34">
        <f>C19-D19</f>
        <v>-560</v>
      </c>
    </row>
    <row r="20" ht="26" customHeight="1" spans="2:5" x14ac:dyDescent="0.25">
      <c r="B20" s="31" t="s">
        <v>28</v>
      </c>
      <c r="C20" s="32">
        <f>SUMIF('Transaction Ledger'!D5:D54,"Professional Services",'Transaction Ledger'!E5:E54)</f>
        <v>0</v>
      </c>
      <c r="D20" s="32">
        <f>SUMIF('Transaction Ledger'!D5:D54,"Professional Services",'Transaction Ledger'!F5:F54)</f>
        <v>350</v>
      </c>
      <c r="E20" s="32">
        <f>C20-D20</f>
        <v>-350</v>
      </c>
    </row>
    <row r="21" ht="26" customHeight="1" spans="2:5" x14ac:dyDescent="0.25">
      <c r="B21" s="33" t="s">
        <v>105</v>
      </c>
      <c r="C21" s="34">
        <f>SUMIF('Transaction Ledger'!D5:D54,"Travel",'Transaction Ledger'!E5:E54)</f>
        <v>0</v>
      </c>
      <c r="D21" s="34">
        <f>SUMIF('Transaction Ledger'!D5:D54,"Travel",'Transaction Ledger'!F5:F54)</f>
        <v>0</v>
      </c>
      <c r="E21" s="34">
        <f>C21-D21</f>
        <v>0</v>
      </c>
    </row>
    <row r="22" ht="26" customHeight="1" spans="2:5" x14ac:dyDescent="0.25">
      <c r="B22" s="31" t="s">
        <v>30</v>
      </c>
      <c r="C22" s="32">
        <f>SUMIF('Transaction Ledger'!D5:D54,"Meals &amp; Entertainment",'Transaction Ledger'!E5:E54)</f>
        <v>0</v>
      </c>
      <c r="D22" s="32">
        <f>SUMIF('Transaction Ledger'!D5:D54,"Meals &amp; Entertainment",'Transaction Ledger'!F5:F54)</f>
        <v>95</v>
      </c>
      <c r="E22" s="32">
        <f>C22-D22</f>
        <v>-95</v>
      </c>
    </row>
    <row r="23" ht="26" customHeight="1" spans="2:5" x14ac:dyDescent="0.25">
      <c r="B23" s="33" t="s">
        <v>29</v>
      </c>
      <c r="C23" s="34">
        <f>SUMIF('Transaction Ledger'!D5:D54,"Miscellaneous",'Transaction Ledger'!E5:E54)</f>
        <v>0</v>
      </c>
      <c r="D23" s="34">
        <f>SUMIF('Transaction Ledger'!D5:D54,"Miscellaneous",'Transaction Ledger'!F5:F54)</f>
        <v>125</v>
      </c>
      <c r="E23" s="34">
        <f>C23-D23</f>
        <v>-125</v>
      </c>
    </row>
    <row r="24" ht="28" customHeight="1" spans="2:5" x14ac:dyDescent="0.25">
      <c r="B24" s="35" t="s">
        <v>106</v>
      </c>
      <c r="C24" s="36">
        <f>SUM(C14:C23)</f>
        <v>0</v>
      </c>
      <c r="D24" s="36">
        <f>SUM(D14:D23)</f>
        <v>15460</v>
      </c>
      <c r="E24" s="36">
        <f>SUM(E14:E23)</f>
        <v>-15460</v>
      </c>
    </row>
    <row r="25" ht="16" customHeight="1" x14ac:dyDescent="0.25"/>
    <row r="26" ht="32" customHeight="1" spans="2:5" x14ac:dyDescent="0.25">
      <c r="B26" s="37" t="s">
        <v>5</v>
      </c>
      <c r="C26" s="38">
        <f>C10+C24</f>
        <v>32292</v>
      </c>
      <c r="D26" s="39">
        <f>D10+D24</f>
        <v>15460</v>
      </c>
      <c r="E26" s="40">
        <f>E10+E24</f>
        <v>16832</v>
      </c>
    </row>
    <row r="27" ht="8" customHeight="1" x14ac:dyDescent="0.25"/>
    <row r="28" ht="6" customHeight="1" x14ac:dyDescent="0.25"/>
    <row r="29" ht="20" customHeight="1" spans="1:5" x14ac:dyDescent="0.25">
      <c r="A29" s="10" t="s">
        <v>15</v>
      </c>
      <c r="B29" s="10"/>
      <c r="C29" s="10"/>
      <c r="D29" s="10"/>
      <c r="E29" s="10"/>
    </row>
    <row r="30" ht="20" customHeight="1" spans="1:5" x14ac:dyDescent="0.25">
      <c r="A30" s="11" t="s">
        <v>16</v>
      </c>
      <c r="B30" s="11"/>
      <c r="C30" s="11"/>
      <c r="D30" s="11"/>
      <c r="E30" s="11"/>
    </row>
  </sheetData>
  <mergeCells count="6">
    <mergeCell ref="A1:E1"/>
    <mergeCell ref="A2:E2"/>
    <mergeCell ref="B4:E4"/>
    <mergeCell ref="B12:E12"/>
    <mergeCell ref="A29:E29"/>
    <mergeCell ref="A30:E30"/>
  </mergeCells>
  <hyperlinks>
    <hyperlink ref="A3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K5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4" customWidth="1"/>
    <col min="8" max="8" width="3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ht="20" customHeight="1" spans="1:8" x14ac:dyDescent="0.25">
      <c r="A2" s="3" t="s">
        <v>2</v>
      </c>
      <c r="B2" s="3"/>
      <c r="C2" s="3"/>
      <c r="D2" s="3"/>
      <c r="E2" s="3"/>
      <c r="F2" s="3"/>
      <c r="G2" s="3"/>
      <c r="H2" s="3"/>
    </row>
    <row r="3" ht="14" customHeight="1" x14ac:dyDescent="0.25"/>
    <row r="4" ht="22" customHeight="1" spans="2:7" x14ac:dyDescent="0.25">
      <c r="B4" s="4" t="s">
        <v>3</v>
      </c>
      <c r="C4" s="4"/>
      <c r="D4" s="4" t="s">
        <v>4</v>
      </c>
      <c r="E4" s="4"/>
      <c r="F4" s="4" t="s">
        <v>5</v>
      </c>
      <c r="G4" s="4"/>
    </row>
    <row r="5" ht="40" customHeight="1" spans="2:7" x14ac:dyDescent="0.25">
      <c r="B5" s="5">
        <f>SUM('Transaction Ledger'!E5:E54)</f>
        <v>32292</v>
      </c>
      <c r="C5" s="5"/>
      <c r="D5" s="6">
        <f>SUM('Transaction Ledger'!F5:F54)</f>
        <v>15460</v>
      </c>
      <c r="E5" s="6"/>
      <c r="F5" s="5">
        <f>SUM('Transaction Ledger'!E5:E54)-SUM('Transaction Ledger'!F5:F54)</f>
        <v>16832</v>
      </c>
      <c r="G5" s="5"/>
    </row>
    <row r="6" ht="20" customHeight="1" spans="2:7" x14ac:dyDescent="0.25">
      <c r="B6" s="7" t="s">
        <v>6</v>
      </c>
      <c r="C6" s="7"/>
      <c r="D6" s="7" t="s">
        <v>7</v>
      </c>
      <c r="E6" s="7"/>
      <c r="F6" s="7" t="s">
        <v>8</v>
      </c>
      <c r="G6" s="7"/>
    </row>
    <row r="7" ht="8" customHeight="1" x14ac:dyDescent="0.25"/>
    <row r="8" ht="22" customHeight="1" spans="2:7" x14ac:dyDescent="0.25">
      <c r="B8" s="4" t="s">
        <v>9</v>
      </c>
      <c r="C8" s="4"/>
      <c r="D8" s="4" t="s">
        <v>10</v>
      </c>
      <c r="E8" s="4"/>
      <c r="F8" s="4" t="s">
        <v>11</v>
      </c>
      <c r="G8" s="4"/>
    </row>
    <row r="9" ht="40" customHeight="1" spans="2:7" x14ac:dyDescent="0.25">
      <c r="B9" s="8">
        <f>COUNTIF('Transaction Ledger'!B5:B54,"&lt;&gt;")</f>
        <v>30</v>
      </c>
      <c r="C9" s="8"/>
      <c r="D9" s="9">
        <f>IF(SUM('Transaction Ledger'!E5:E54)=0,0,(SUM('Transaction Ledger'!E5:E54)-SUM('Transaction Ledger'!F5:F54))/SUM('Transaction Ledger'!E5:E54))</f>
        <v>0.5212436516784343</v>
      </c>
      <c r="E9" s="9"/>
      <c r="F9" s="5">
        <f>SUM('Transaction Ledger'!E5:E54)-SUM('Transaction Ledger'!F5:F54)</f>
        <v>16832</v>
      </c>
      <c r="G9" s="5"/>
    </row>
    <row r="10" ht="20" customHeight="1" spans="2:7" x14ac:dyDescent="0.25">
      <c r="B10" s="7" t="s">
        <v>12</v>
      </c>
      <c r="C10" s="7"/>
      <c r="D10" s="7" t="s">
        <v>13</v>
      </c>
      <c r="E10" s="7"/>
      <c r="F10" s="7" t="s">
        <v>14</v>
      </c>
      <c r="G10" s="7"/>
    </row>
    <row r="11" ht="16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8" customHeight="1" x14ac:dyDescent="0.25"/>
    <row r="44" ht="6" customHeight="1" x14ac:dyDescent="0.25"/>
    <row r="45" ht="20" customHeight="1" spans="1:8" x14ac:dyDescent="0.25">
      <c r="A45" s="10" t="s">
        <v>15</v>
      </c>
      <c r="B45" s="10"/>
      <c r="C45" s="10"/>
      <c r="D45" s="10"/>
      <c r="E45" s="10"/>
      <c r="F45" s="10"/>
      <c r="G45" s="10"/>
      <c r="H45" s="10"/>
    </row>
    <row r="46" ht="20" customHeight="1" spans="1:8" x14ac:dyDescent="0.25">
      <c r="A46" s="11" t="s">
        <v>16</v>
      </c>
      <c r="B46" s="11"/>
      <c r="C46" s="11"/>
      <c r="D46" s="11"/>
      <c r="E46" s="11"/>
      <c r="F46" s="11"/>
      <c r="G46" s="11"/>
      <c r="H46" s="11"/>
    </row>
    <row r="47" ht="1" customHeight="1" spans="2:4" x14ac:dyDescent="0.25">
      <c r="B47" s="12" t="s">
        <v>17</v>
      </c>
      <c r="C47" s="12" t="s">
        <v>18</v>
      </c>
      <c r="D47" s="12" t="s">
        <v>19</v>
      </c>
    </row>
    <row r="48" ht="1" customHeight="1" spans="2:4" x14ac:dyDescent="0.25">
      <c r="B48" s="12" t="s">
        <v>20</v>
      </c>
      <c r="C48" s="12">
        <v>14230</v>
      </c>
      <c r="D48" s="12">
        <v>18062</v>
      </c>
    </row>
    <row r="49" ht="1" customHeight="1" spans="2:4" x14ac:dyDescent="0.25">
      <c r="B49" s="12" t="s">
        <v>21</v>
      </c>
      <c r="C49" s="12">
        <v>7770</v>
      </c>
      <c r="D49" s="12">
        <v>7690</v>
      </c>
    </row>
    <row r="50" ht="1" customHeight="1" spans="2:11" x14ac:dyDescent="0.25">
      <c r="B50" s="12" t="s">
        <v>21</v>
      </c>
      <c r="C50" s="12" t="s">
        <v>22</v>
      </c>
      <c r="D50" s="12" t="s">
        <v>23</v>
      </c>
      <c r="E50" s="12" t="s">
        <v>24</v>
      </c>
      <c r="F50" s="12" t="s">
        <v>25</v>
      </c>
      <c r="G50" s="12" t="s">
        <v>26</v>
      </c>
      <c r="H50" s="12" t="s">
        <v>27</v>
      </c>
      <c r="I50" s="12" t="s">
        <v>28</v>
      </c>
      <c r="J50" s="12" t="s">
        <v>29</v>
      </c>
      <c r="K50" s="12" t="s">
        <v>30</v>
      </c>
    </row>
    <row r="51" ht="1" customHeight="1" spans="3:11" x14ac:dyDescent="0.25">
      <c r="C51" s="12">
        <v>7200</v>
      </c>
      <c r="D51" s="12">
        <v>4400</v>
      </c>
      <c r="E51" s="12">
        <v>1650</v>
      </c>
      <c r="F51" s="12">
        <v>650</v>
      </c>
      <c r="G51" s="12">
        <v>560</v>
      </c>
      <c r="H51" s="12">
        <v>430</v>
      </c>
      <c r="I51" s="12">
        <v>350</v>
      </c>
      <c r="J51" s="12">
        <v>125</v>
      </c>
      <c r="K51" s="12">
        <v>95</v>
      </c>
    </row>
  </sheetData>
  <mergeCells count="23">
    <mergeCell ref="A1:F1"/>
    <mergeCell ref="G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A45:H45"/>
    <mergeCell ref="A46:H46"/>
  </mergeCells>
  <hyperlinks>
    <hyperlink ref="A46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8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107</v>
      </c>
    </row>
    <row r="2" ht="20" customHeight="1" spans="2:2" x14ac:dyDescent="0.25">
      <c r="B2" s="3" t="s">
        <v>108</v>
      </c>
    </row>
    <row r="3" ht="16" customHeight="1" x14ac:dyDescent="0.25"/>
    <row r="4" ht="28" customHeight="1" spans="2:2" x14ac:dyDescent="0.25">
      <c r="B4" s="28" t="s">
        <v>109</v>
      </c>
    </row>
    <row r="5" ht="24" customHeight="1" spans="2:2" x14ac:dyDescent="0.25">
      <c r="B5" s="41" t="s">
        <v>110</v>
      </c>
    </row>
    <row r="6" ht="24" customHeight="1" spans="2:2" x14ac:dyDescent="0.25">
      <c r="B6" s="41" t="s">
        <v>111</v>
      </c>
    </row>
    <row r="7" ht="24" customHeight="1" spans="2:2" x14ac:dyDescent="0.25">
      <c r="B7" s="41" t="s">
        <v>112</v>
      </c>
    </row>
    <row r="8" ht="24" customHeight="1" spans="2:2" x14ac:dyDescent="0.25">
      <c r="B8" s="41" t="s">
        <v>113</v>
      </c>
    </row>
    <row r="9" ht="24" customHeight="1" spans="2:2" x14ac:dyDescent="0.25">
      <c r="B9" s="41" t="s">
        <v>114</v>
      </c>
    </row>
    <row r="10" ht="12" customHeight="1" x14ac:dyDescent="0.25"/>
    <row r="11" ht="28" customHeight="1" spans="2:2" x14ac:dyDescent="0.25">
      <c r="B11" s="28" t="s">
        <v>115</v>
      </c>
    </row>
    <row r="12" ht="24" customHeight="1" spans="2:2" x14ac:dyDescent="0.25">
      <c r="B12" s="41" t="s">
        <v>116</v>
      </c>
    </row>
    <row r="13" ht="24" customHeight="1" spans="2:2" x14ac:dyDescent="0.25">
      <c r="B13" s="41" t="s">
        <v>117</v>
      </c>
    </row>
    <row r="14" ht="24" customHeight="1" spans="2:2" x14ac:dyDescent="0.25">
      <c r="B14" s="41" t="s">
        <v>118</v>
      </c>
    </row>
    <row r="15" ht="24" customHeight="1" spans="2:2" x14ac:dyDescent="0.25">
      <c r="B15" s="41" t="s">
        <v>119</v>
      </c>
    </row>
    <row r="16" ht="24" customHeight="1" spans="2:2" x14ac:dyDescent="0.25">
      <c r="B16" s="41" t="s">
        <v>120</v>
      </c>
    </row>
    <row r="17" ht="24" customHeight="1" spans="2:2" x14ac:dyDescent="0.25">
      <c r="B17" s="41" t="s">
        <v>121</v>
      </c>
    </row>
    <row r="18" ht="24" customHeight="1" spans="2:2" x14ac:dyDescent="0.25">
      <c r="B18" s="41" t="s">
        <v>122</v>
      </c>
    </row>
    <row r="19" ht="12" customHeight="1" x14ac:dyDescent="0.25"/>
    <row r="20" ht="28" customHeight="1" spans="2:2" x14ac:dyDescent="0.25">
      <c r="B20" s="28" t="s">
        <v>123</v>
      </c>
    </row>
    <row r="21" ht="24" customHeight="1" spans="2:2" x14ac:dyDescent="0.25">
      <c r="B21" s="41" t="s">
        <v>124</v>
      </c>
    </row>
    <row r="22" ht="24" customHeight="1" spans="2:2" x14ac:dyDescent="0.25">
      <c r="B22" s="41" t="s">
        <v>125</v>
      </c>
    </row>
    <row r="23" ht="24" customHeight="1" spans="2:2" x14ac:dyDescent="0.25">
      <c r="B23" s="41" t="s">
        <v>126</v>
      </c>
    </row>
    <row r="24" ht="24" customHeight="1" spans="2:2" x14ac:dyDescent="0.25">
      <c r="B24" s="41" t="s">
        <v>127</v>
      </c>
    </row>
    <row r="25" ht="12" customHeight="1" x14ac:dyDescent="0.25"/>
    <row r="26" ht="28" customHeight="1" spans="2:2" x14ac:dyDescent="0.25">
      <c r="B26" s="28" t="s">
        <v>128</v>
      </c>
    </row>
    <row r="27" ht="24" customHeight="1" spans="2:2" x14ac:dyDescent="0.25">
      <c r="B27" s="41" t="s">
        <v>129</v>
      </c>
    </row>
    <row r="28" ht="24" customHeight="1" spans="2:2" x14ac:dyDescent="0.25">
      <c r="B28" s="41" t="s">
        <v>130</v>
      </c>
    </row>
    <row r="29" ht="24" customHeight="1" spans="2:2" x14ac:dyDescent="0.25">
      <c r="B29" s="41" t="s">
        <v>131</v>
      </c>
    </row>
    <row r="30" ht="24" customHeight="1" spans="2:2" x14ac:dyDescent="0.25">
      <c r="B30" s="41" t="s">
        <v>132</v>
      </c>
    </row>
    <row r="31" ht="24" customHeight="1" spans="2:2" x14ac:dyDescent="0.25">
      <c r="B31" s="41" t="s">
        <v>133</v>
      </c>
    </row>
    <row r="32" ht="24" customHeight="1" spans="2:2" x14ac:dyDescent="0.25">
      <c r="B32" s="41" t="s">
        <v>134</v>
      </c>
    </row>
    <row r="33" ht="12" customHeight="1" x14ac:dyDescent="0.25"/>
    <row r="34" ht="28" customHeight="1" spans="2:2" x14ac:dyDescent="0.25">
      <c r="B34" s="28" t="s">
        <v>135</v>
      </c>
    </row>
    <row r="35" ht="24" customHeight="1" spans="2:2" x14ac:dyDescent="0.25">
      <c r="B35" s="41" t="s">
        <v>136</v>
      </c>
    </row>
    <row r="36" ht="24" customHeight="1" spans="2:2" x14ac:dyDescent="0.25">
      <c r="B36" s="41" t="s">
        <v>137</v>
      </c>
    </row>
    <row r="37" ht="24" customHeight="1" spans="2:2" x14ac:dyDescent="0.25">
      <c r="B37" s="41" t="s">
        <v>138</v>
      </c>
    </row>
    <row r="38" ht="24" customHeight="1" spans="2:2" x14ac:dyDescent="0.25">
      <c r="B38" s="41" t="s">
        <v>139</v>
      </c>
    </row>
    <row r="39" ht="24" customHeight="1" spans="2:2" x14ac:dyDescent="0.25">
      <c r="B39" s="41" t="s">
        <v>140</v>
      </c>
    </row>
    <row r="40" ht="12" customHeight="1" x14ac:dyDescent="0.25"/>
    <row r="41" ht="28" customHeight="1" spans="2:2" x14ac:dyDescent="0.25">
      <c r="B41" s="28" t="s">
        <v>141</v>
      </c>
    </row>
    <row r="42" ht="24" customHeight="1" spans="2:2" x14ac:dyDescent="0.25">
      <c r="B42" s="41" t="s">
        <v>142</v>
      </c>
    </row>
    <row r="43" ht="24" customHeight="1" spans="2:2" x14ac:dyDescent="0.25">
      <c r="B43" s="41" t="s">
        <v>143</v>
      </c>
    </row>
    <row r="44" ht="24" customHeight="1" spans="2:2" x14ac:dyDescent="0.25">
      <c r="B44" s="41" t="s">
        <v>144</v>
      </c>
    </row>
    <row r="45" ht="12" customHeight="1" x14ac:dyDescent="0.25"/>
    <row r="46" ht="6" customHeight="1" x14ac:dyDescent="0.25"/>
    <row r="47" ht="20" customHeight="1" spans="1:2" x14ac:dyDescent="0.25">
      <c r="A47" s="10" t="s">
        <v>15</v>
      </c>
      <c r="B47" s="10"/>
    </row>
    <row r="48" ht="20" customHeight="1" spans="1:2" x14ac:dyDescent="0.25">
      <c r="A48" s="11" t="s">
        <v>16</v>
      </c>
      <c r="B48" s="11"/>
    </row>
  </sheetData>
  <mergeCells count="2">
    <mergeCell ref="A47:B47"/>
    <mergeCell ref="A48:B48"/>
  </mergeCells>
  <hyperlinks>
    <hyperlink ref="A4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Transaction Ledger</vt:lpstr>
      <vt:lpstr>Category Summary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Small Business Bookkeeping</dc:title>
  <dc:subject>Financial Template</dc:subject>
  <dc:description>Free Small Business Bookkeeping template by FinancialAha.com</dc:description>
  <cp:keywords>finance, template, spreadsheet, FinancialAha</cp:keywords>
  <cp:category>Finance</cp:category>
  <cp:lastModifiedBy>Unknown</cp:lastModifiedBy>
  <cp:lastPrinted>2026-04-01T18:01:54Z</cp:lastPrinted>
  <dcterms:created xsi:type="dcterms:W3CDTF">2026-04-01T18:01:54Z</dcterms:created>
  <dcterms:modified xsi:type="dcterms:W3CDTF">2026-04-01T18:01:54Z</dcterms:modified>
</cp:coreProperties>
</file>