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3" name="Dashboard" state="visible" r:id="rId4"/>
    <sheet sheetId="2" name="Calendar" state="visible" r:id="rId5"/>
    <sheet sheetId="1" name="Bills List" state="visible" r:id="rId6"/>
    <sheet sheetId="4" name="How to Use" state="visible" r:id="rId7"/>
    <sheet name="_ChartData" sheetId="5" state="hidden" r:id="rIdSheet5"/>
  </sheets>
  <calcPr calcId="171027"/>
</workbook>
</file>

<file path=xl/sharedStrings.xml><?xml version="1.0" encoding="utf-8"?>
<sst xmlns="http://schemas.openxmlformats.org/spreadsheetml/2006/main" count="195" uniqueCount="92">
  <si>
    <t>Monthly Budget Calendar</t>
  </si>
  <si>
    <t>by FinancialAha.com - Track when your bills are due each month</t>
  </si>
  <si>
    <t>TOTAL BILLS</t>
  </si>
  <si>
    <t>NUMBER OF BILLS</t>
  </si>
  <si>
    <t>AUTO-PAY</t>
  </si>
  <si>
    <t>MANUAL PAY</t>
  </si>
  <si>
    <t>Monthly total</t>
  </si>
  <si>
    <t>Active bills</t>
  </si>
  <si>
    <t>Set and forget</t>
  </si>
  <si>
    <t>Remember to pay</t>
  </si>
  <si>
    <t>BILLS BY CATEGORY</t>
  </si>
  <si>
    <t>Category</t>
  </si>
  <si>
    <t>Total</t>
  </si>
  <si>
    <t># Bills</t>
  </si>
  <si>
    <t>% of Total</t>
  </si>
  <si>
    <t>Housing</t>
  </si>
  <si>
    <t>Utilities</t>
  </si>
  <si>
    <t>Transportation</t>
  </si>
  <si>
    <t>Insurance</t>
  </si>
  <si>
    <t>Subscriptions</t>
  </si>
  <si>
    <t>Health</t>
  </si>
  <si>
    <t>Debt</t>
  </si>
  <si>
    <t>Created with FinancialAha.com - Free financial tools and templates</t>
  </si>
  <si>
    <t>Get a premium spreadsheet from FinancialAha.com</t>
  </si>
  <si>
    <t>Monthly Bill Calendar</t>
  </si>
  <si>
    <t>Bills are mapped to their due dates. Shows which bills fall on which day.</t>
  </si>
  <si>
    <t>Sunday</t>
  </si>
  <si>
    <t>Monday</t>
  </si>
  <si>
    <t>Tuesday</t>
  </si>
  <si>
    <t>Wednesday</t>
  </si>
  <si>
    <t>Thursday</t>
  </si>
  <si>
    <t>Friday</t>
  </si>
  <si>
    <t>Saturday</t>
  </si>
  <si>
    <t>Bills List</t>
  </si>
  <si>
    <t>Enter all your recurring monthly bills below.</t>
  </si>
  <si>
    <t>YOUR MONTHLY BILLS</t>
  </si>
  <si>
    <t>Bill Name</t>
  </si>
  <si>
    <t>Amount</t>
  </si>
  <si>
    <t>Due Day</t>
  </si>
  <si>
    <t>Auto-Pay</t>
  </si>
  <si>
    <t>Notes</t>
  </si>
  <si>
    <t>Rent / Mortgage</t>
  </si>
  <si>
    <t>No</t>
  </si>
  <si>
    <t/>
  </si>
  <si>
    <t>Car Payment</t>
  </si>
  <si>
    <t>Yes</t>
  </si>
  <si>
    <t>Car Insurance</t>
  </si>
  <si>
    <t>Monthly premium</t>
  </si>
  <si>
    <t>Electric Bill</t>
  </si>
  <si>
    <t>Varies by season</t>
  </si>
  <si>
    <t>Internet</t>
  </si>
  <si>
    <t>Phone Bill</t>
  </si>
  <si>
    <t>Family plan</t>
  </si>
  <si>
    <t>Netflix</t>
  </si>
  <si>
    <t>Gym Membership</t>
  </si>
  <si>
    <t>Spotify</t>
  </si>
  <si>
    <t>Water Bill</t>
  </si>
  <si>
    <t>Student Loan</t>
  </si>
  <si>
    <t>Federal loans</t>
  </si>
  <si>
    <t>Credit Card Min</t>
  </si>
  <si>
    <t>Visa card</t>
  </si>
  <si>
    <t>Health Insurance</t>
  </si>
  <si>
    <t>Trash / Recycling</t>
  </si>
  <si>
    <t>Quarterly</t>
  </si>
  <si>
    <t>iCloud Storage</t>
  </si>
  <si>
    <t>Total Monthly Bills</t>
  </si>
  <si>
    <t>How to Use This Budget Calendar</t>
  </si>
  <si>
    <t>A visual way to see when your bills are due each month.</t>
  </si>
  <si>
    <t>GETTING STARTED</t>
  </si>
  <si>
    <t>1. Go to the "Bills List" sheet</t>
  </si>
  <si>
    <t>2. Enter each recurring bill: name, amount, due day (1-31), and category</t>
  </si>
  <si>
    <t>3. Mark whether each bill is on auto-pay</t>
  </si>
  <si>
    <t>4. The Calendar sheet will automatically show your bills on their due dates</t>
  </si>
  <si>
    <t>5. Check the Dashboard for a summary by category</t>
  </si>
  <si>
    <t>THE CALENDAR VIEW</t>
  </si>
  <si>
    <t>Each day shows the first bill due on that date and the total amount</t>
  </si>
  <si>
    <t>If multiple bills fall on the same day, the total reflects all of them</t>
  </si>
  <si>
    <t>Red amounts indicate days with payments due</t>
  </si>
  <si>
    <t>Use this view to plan your cash flow throughout the month</t>
  </si>
  <si>
    <t>AUTO-PAY TRACKING</t>
  </si>
  <si>
    <t>Mark bills as "Yes" or "No" in the Auto-Pay column</t>
  </si>
  <si>
    <t>The Dashboard shows how many bills are on auto-pay vs manual</t>
  </si>
  <si>
    <t>Even auto-pay bills should be reviewed monthly to catch errors</t>
  </si>
  <si>
    <t>Manual pay bills need your attention before their due date</t>
  </si>
  <si>
    <t>TIPS</t>
  </si>
  <si>
    <t>Group bills near your paydays for easier cash flow management</t>
  </si>
  <si>
    <t>Some companies let you change your due date - call and ask</t>
  </si>
  <si>
    <t>Set calendar reminders 3-5 days before manual-pay bills are due</t>
  </si>
  <si>
    <t>Review this monthly and update amounts if they change</t>
  </si>
  <si>
    <t>COMPATIBILITY</t>
  </si>
  <si>
    <t>This template 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</si>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</sst>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17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b/>
      <color rgb="FFFFFF"/>
      <sz val="10"/>
      <name val="Aptos"/>
    </font>
    <font>
      <color rgb="1A1D26"/>
      <sz val="10"/>
      <name val="Aptos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color rgb="1A1D26"/>
      <sz val="9"/>
      <name val="Aptos"/>
    </font>
    <font>
      <b/>
      <color rgb="B91C1C"/>
      <sz val="9"/>
      <name val="Aptos"/>
    </font>
    <font>
      <b/>
      <color rgb="7C8494"/>
      <sz val="9"/>
      <name val="Aptos"/>
    </font>
    <font>
      <b/>
      <color rgb="1A1D26"/>
      <sz val="10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4F5F7"/>
      </patternFill>
    </fill>
    <fill>
      <patternFill patternType="solid">
        <fgColor rgb="EEF0F7"/>
      </patternFill>
    </fill>
    <fill>
      <patternFill patternType="solid">
        <fgColor rgb="FFFCF4"/>
      </patternFill>
    </fill>
  </fills>
  <borders count="9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/>
      <right/>
      <top/>
      <bottom style="thin">
        <color rgb="E8EAF0"/>
      </bottom>
      <diagonal/>
    </border>
    <border>
      <left style="thin">
        <color rgb="E2E4EA"/>
      </left>
      <right style="thin">
        <color rgb="E2E4EA"/>
      </right>
      <top style="thin">
        <color rgb="E2E4EA"/>
      </top>
      <bottom style="thin">
        <color rgb="E2E4EA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center" vertical="bottom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left" vertical="center" indent="1"/>
    </xf>
    <xf numFmtId="0" fontId="0" fillId="0" borderId="4" xfId="0" applyBorder="1"/>
    <xf numFmtId="0" fontId="7" fillId="2" borderId="0" xfId="0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center" vertical="center" wrapText="1"/>
    </xf>
    <xf numFmtId="0" fontId="8" fillId="0" borderId="5" xfId="0" applyFont="1" applyBorder="1" applyAlignment="1">
      <alignment vertical="center" indent="1"/>
    </xf>
    <xf numFmtId="164" fontId="8" fillId="0" borderId="5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9" fontId="8" fillId="0" borderId="5" xfId="0" applyNumberFormat="1" applyFont="1" applyBorder="1" applyAlignment="1">
      <alignment horizontal="right" vertical="center"/>
    </xf>
    <xf numFmtId="0" fontId="8" fillId="3" borderId="5" xfId="0" applyFont="1" applyFill="1" applyBorder="1" applyAlignment="1">
      <alignment vertical="center" indent="1"/>
    </xf>
    <xf numFmtId="164" fontId="8" fillId="3" borderId="5" xfId="0" applyNumberFormat="1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/>
    </xf>
    <xf numFmtId="9" fontId="8" fillId="3" borderId="5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wrapText="1" indent="1"/>
    </xf>
    <xf numFmtId="0" fontId="6" fillId="4" borderId="6" xfId="0" applyFont="1" applyFill="1" applyBorder="1" applyAlignment="1">
      <alignment horizontal="left" vertical="center" indent="1"/>
    </xf>
    <xf numFmtId="0" fontId="12" fillId="0" borderId="2" xfId="0" applyFont="1" applyBorder="1" applyAlignment="1">
      <alignment horizontal="left" vertical="center" indent="1"/>
    </xf>
    <xf numFmtId="164" fontId="13" fillId="0" borderId="3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wrapText="1" indent="1"/>
    </xf>
    <xf numFmtId="0" fontId="6" fillId="0" borderId="4" xfId="0" applyFont="1" applyBorder="1" applyAlignment="1" applyProtection="1">
      <alignment horizontal="left" vertical="center" indent="1"/>
    </xf>
    <xf numFmtId="0" fontId="7" fillId="2" borderId="0" xfId="0" applyFont="1" applyFill="1" applyAlignment="1" applyProtection="1">
      <alignment horizontal="left" vertical="center" wrapText="1" indent="1"/>
    </xf>
    <xf numFmtId="0" fontId="7" fillId="2" borderId="0" xfId="0" applyFont="1" applyFill="1" applyAlignment="1" applyProtection="1">
      <alignment horizontal="center" vertical="center" wrapText="1"/>
    </xf>
    <xf numFmtId="0" fontId="8" fillId="5" borderId="7" xfId="0" applyFont="1" applyFill="1" applyBorder="1" applyAlignment="1" applyProtection="1">
      <alignment horizontal="left" vertical="center" indent="1"/>
      <protection locked="0"/>
    </xf>
    <xf numFmtId="164" fontId="8" fillId="5" borderId="7" xfId="0" applyNumberFormat="1" applyFont="1" applyFill="1" applyBorder="1" applyAlignment="1" applyProtection="1">
      <alignment horizontal="right" vertical="center"/>
      <protection locked="0"/>
    </xf>
    <xf numFmtId="0" fontId="8" fillId="5" borderId="7" xfId="0" applyFont="1" applyFill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left" vertical="center" indent="1"/>
    </xf>
    <xf numFmtId="164" fontId="15" fillId="0" borderId="8" xfId="0" applyNumberFormat="1" applyFont="1" applyBorder="1" applyAlignment="1" applyProtection="1">
      <alignment horizontal="right" vertical="center"/>
    </xf>
    <xf numFmtId="0" fontId="15" fillId="0" borderId="8" xfId="0" applyFont="1" applyBorder="1" applyAlignment="1" applyProtection="1">
      <alignment horizontal="right" vertical="center"/>
    </xf>
    <xf numFmtId="0" fontId="9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indent="1"/>
    </xf>
    <xf numFmtId="0" fontId="16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1.xml"/><Relationship Id="rId7" Type="http://schemas.openxmlformats.org/officeDocument/2006/relationships/worksheet" Target="worksheets/sheet4.xml"/><Relationship Id="rIdSheet5" Type="http://schemas.openxmlformats.org/officeDocument/2006/relationships/worksheet" Target="worksheets/sheet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Bills by Category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'_ChartData'!$B$1</c:f>
              <c:strCache>
                <c:ptCount val="1"/>
                <c:pt idx="0">
                  <c:v>Bills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dPt>
            <c:idx val="4"/>
            <c:spPr>
              <a:solidFill>
                <a:srgbClr val="C27D38"/>
              </a:solidFill>
              <a:ln>
                <a:noFill/>
              </a:ln>
            </c:spPr>
          </c:dPt>
          <c:dPt>
            <c:idx val="5"/>
            <c:spPr>
              <a:solidFill>
                <a:srgbClr val="9F1239"/>
              </a:solidFill>
              <a:ln>
                <a:noFill/>
              </a:ln>
            </c:spPr>
          </c:dPt>
          <c:dPt>
            <c:idx val="6"/>
            <c:spPr>
              <a:solidFill>
                <a:srgbClr val="2C3E6B"/>
              </a:solidFill>
              <a:ln>
                <a:noFill/>
              </a:ln>
            </c:spPr>
          </c:dPt>
          <c:cat>
            <c:strRef>
              <c:f>'_ChartData'!$A$2:$A$8</c:f>
              <c:strCache>
                <c:ptCount val="7"/>
                <c:pt idx="0">
                  <c:v>Housing</c:v>
                </c:pt>
                <c:pt idx="1">
                  <c:v>Utilities</c:v>
                </c:pt>
                <c:pt idx="2">
                  <c:v>Transportation</c:v>
                </c:pt>
                <c:pt idx="3">
                  <c:v>Insurance</c:v>
                </c:pt>
                <c:pt idx="4">
                  <c:v>Subscriptions</c:v>
                </c:pt>
                <c:pt idx="5">
                  <c:v>Health</c:v>
                </c:pt>
                <c:pt idx="6">
                  <c:v>Debt</c:v>
                </c:pt>
              </c:strCache>
            </c:strRef>
          </c:cat>
          <c:val>
            <c:numRef>
              <c:f>'_ChartData'!$B$2:$B$8</c:f>
              <c:numCache>
                <c:formatCode>$#,##0</c:formatCode>
                <c:ptCount val="7"/>
                <c:pt idx="0">
                  <c:v>1400</c:v>
                </c:pt>
                <c:pt idx="1">
                  <c:v>303</c:v>
                </c:pt>
                <c:pt idx="2">
                  <c:v>385</c:v>
                </c:pt>
                <c:pt idx="3">
                  <c:v>365</c:v>
                </c:pt>
                <c:pt idx="4">
                  <c:v>29.97</c:v>
                </c:pt>
                <c:pt idx="5">
                  <c:v>40</c:v>
                </c:pt>
                <c:pt idx="6">
                  <c:v>325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10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3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F35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24" customWidth="1"/>
    <col min="2" max="2" width="16" customWidth="1"/>
    <col min="3" max="3" width="12" customWidth="1"/>
    <col min="4" max="4" width="18" customWidth="1"/>
    <col min="5" max="5" width="12" customWidth="1"/>
    <col min="6" max="6" width="24" customWidth="1"/>
  </cols>
  <sheetData>
    <row r="1" ht="48" customHeight="1" spans="1:6" x14ac:dyDescent="0.25">
      <c r="A1" s="26" t="s">
        <v>33</v>
      </c>
      <c r="B1" s="26"/>
      <c r="C1" s="26"/>
      <c r="D1" s="26"/>
      <c r="E1" s="26"/>
      <c r="F1" s="26"/>
    </row>
    <row r="2" ht="24" customHeight="1" spans="1:6" x14ac:dyDescent="0.25">
      <c r="A2" s="27" t="s">
        <v>34</v>
      </c>
      <c r="B2" s="27"/>
      <c r="C2" s="27"/>
      <c r="D2" s="27"/>
      <c r="E2" s="27"/>
      <c r="F2" s="27"/>
    </row>
    <row r="3" ht="14" customHeight="1" x14ac:dyDescent="0.25"/>
    <row r="4" ht="28" customHeight="1" spans="1:6" x14ac:dyDescent="0.25">
      <c r="A4" s="28" t="s">
        <v>35</v>
      </c>
      <c r="B4" s="8"/>
      <c r="C4" s="8"/>
      <c r="D4" s="8"/>
      <c r="E4" s="8"/>
      <c r="F4" s="8"/>
    </row>
    <row r="5" ht="32" customHeight="1" spans="1:6" x14ac:dyDescent="0.25">
      <c r="A5" s="29" t="s">
        <v>36</v>
      </c>
      <c r="B5" s="30" t="s">
        <v>37</v>
      </c>
      <c r="C5" s="30" t="s">
        <v>38</v>
      </c>
      <c r="D5" s="30" t="s">
        <v>11</v>
      </c>
      <c r="E5" s="30" t="s">
        <v>39</v>
      </c>
      <c r="F5" s="29" t="s">
        <v>40</v>
      </c>
    </row>
    <row r="6" ht="26" customHeight="1" spans="1:6" x14ac:dyDescent="0.25">
      <c r="A6" s="31" t="s">
        <v>41</v>
      </c>
      <c r="B6" s="32">
        <v>1400</v>
      </c>
      <c r="C6" s="33">
        <v>1</v>
      </c>
      <c r="D6" s="33" t="s">
        <v>15</v>
      </c>
      <c r="E6" s="33" t="s">
        <v>42</v>
      </c>
      <c r="F6" s="31" t="s">
        <v>43</v>
      </c>
    </row>
    <row r="7" ht="26" customHeight="1" spans="1:6" x14ac:dyDescent="0.25">
      <c r="A7" s="31" t="s">
        <v>44</v>
      </c>
      <c r="B7" s="32">
        <v>385</v>
      </c>
      <c r="C7" s="33">
        <v>5</v>
      </c>
      <c r="D7" s="33" t="s">
        <v>17</v>
      </c>
      <c r="E7" s="33" t="s">
        <v>45</v>
      </c>
      <c r="F7" s="31" t="s">
        <v>43</v>
      </c>
    </row>
    <row r="8" ht="26" customHeight="1" spans="1:6" x14ac:dyDescent="0.25">
      <c r="A8" s="31" t="s">
        <v>46</v>
      </c>
      <c r="B8" s="32">
        <v>145</v>
      </c>
      <c r="C8" s="33">
        <v>7</v>
      </c>
      <c r="D8" s="33" t="s">
        <v>18</v>
      </c>
      <c r="E8" s="33" t="s">
        <v>45</v>
      </c>
      <c r="F8" s="31" t="s">
        <v>47</v>
      </c>
    </row>
    <row r="9" ht="26" customHeight="1" spans="1:6" x14ac:dyDescent="0.25">
      <c r="A9" s="31" t="s">
        <v>48</v>
      </c>
      <c r="B9" s="32">
        <v>95</v>
      </c>
      <c r="C9" s="33">
        <v>10</v>
      </c>
      <c r="D9" s="33" t="s">
        <v>16</v>
      </c>
      <c r="E9" s="33" t="s">
        <v>42</v>
      </c>
      <c r="F9" s="31" t="s">
        <v>49</v>
      </c>
    </row>
    <row r="10" ht="26" customHeight="1" spans="1:6" x14ac:dyDescent="0.25">
      <c r="A10" s="31" t="s">
        <v>50</v>
      </c>
      <c r="B10" s="32">
        <v>60</v>
      </c>
      <c r="C10" s="33">
        <v>12</v>
      </c>
      <c r="D10" s="33" t="s">
        <v>16</v>
      </c>
      <c r="E10" s="33" t="s">
        <v>45</v>
      </c>
      <c r="F10" s="31" t="s">
        <v>43</v>
      </c>
    </row>
    <row r="11" ht="26" customHeight="1" spans="1:6" x14ac:dyDescent="0.25">
      <c r="A11" s="31" t="s">
        <v>51</v>
      </c>
      <c r="B11" s="32">
        <v>85</v>
      </c>
      <c r="C11" s="33">
        <v>14</v>
      </c>
      <c r="D11" s="33" t="s">
        <v>16</v>
      </c>
      <c r="E11" s="33" t="s">
        <v>45</v>
      </c>
      <c r="F11" s="31" t="s">
        <v>52</v>
      </c>
    </row>
    <row r="12" ht="26" customHeight="1" spans="1:6" x14ac:dyDescent="0.25">
      <c r="A12" s="31" t="s">
        <v>53</v>
      </c>
      <c r="B12" s="32">
        <v>15.99</v>
      </c>
      <c r="C12" s="33">
        <v>15</v>
      </c>
      <c r="D12" s="33" t="s">
        <v>19</v>
      </c>
      <c r="E12" s="33" t="s">
        <v>45</v>
      </c>
      <c r="F12" s="31" t="s">
        <v>43</v>
      </c>
    </row>
    <row r="13" ht="26" customHeight="1" spans="1:6" x14ac:dyDescent="0.25">
      <c r="A13" s="31" t="s">
        <v>54</v>
      </c>
      <c r="B13" s="32">
        <v>40</v>
      </c>
      <c r="C13" s="33">
        <v>15</v>
      </c>
      <c r="D13" s="33" t="s">
        <v>20</v>
      </c>
      <c r="E13" s="33" t="s">
        <v>45</v>
      </c>
      <c r="F13" s="31" t="s">
        <v>43</v>
      </c>
    </row>
    <row r="14" ht="26" customHeight="1" spans="1:6" x14ac:dyDescent="0.25">
      <c r="A14" s="31" t="s">
        <v>55</v>
      </c>
      <c r="B14" s="32">
        <v>10.99</v>
      </c>
      <c r="C14" s="33">
        <v>16</v>
      </c>
      <c r="D14" s="33" t="s">
        <v>19</v>
      </c>
      <c r="E14" s="33" t="s">
        <v>45</v>
      </c>
      <c r="F14" s="31" t="s">
        <v>43</v>
      </c>
    </row>
    <row r="15" ht="26" customHeight="1" spans="1:6" x14ac:dyDescent="0.25">
      <c r="A15" s="31" t="s">
        <v>56</v>
      </c>
      <c r="B15" s="32">
        <v>38</v>
      </c>
      <c r="C15" s="33">
        <v>18</v>
      </c>
      <c r="D15" s="33" t="s">
        <v>16</v>
      </c>
      <c r="E15" s="33" t="s">
        <v>42</v>
      </c>
      <c r="F15" s="31" t="s">
        <v>43</v>
      </c>
    </row>
    <row r="16" ht="26" customHeight="1" spans="1:6" x14ac:dyDescent="0.25">
      <c r="A16" s="31" t="s">
        <v>57</v>
      </c>
      <c r="B16" s="32">
        <v>250</v>
      </c>
      <c r="C16" s="33">
        <v>20</v>
      </c>
      <c r="D16" s="33" t="s">
        <v>21</v>
      </c>
      <c r="E16" s="33" t="s">
        <v>45</v>
      </c>
      <c r="F16" s="31" t="s">
        <v>58</v>
      </c>
    </row>
    <row r="17" ht="26" customHeight="1" spans="1:6" x14ac:dyDescent="0.25">
      <c r="A17" s="31" t="s">
        <v>59</v>
      </c>
      <c r="B17" s="32">
        <v>75</v>
      </c>
      <c r="C17" s="33">
        <v>22</v>
      </c>
      <c r="D17" s="33" t="s">
        <v>21</v>
      </c>
      <c r="E17" s="33" t="s">
        <v>42</v>
      </c>
      <c r="F17" s="31" t="s">
        <v>60</v>
      </c>
    </row>
    <row r="18" ht="26" customHeight="1" spans="1:6" x14ac:dyDescent="0.25">
      <c r="A18" s="31" t="s">
        <v>61</v>
      </c>
      <c r="B18" s="32">
        <v>220</v>
      </c>
      <c r="C18" s="33">
        <v>25</v>
      </c>
      <c r="D18" s="33" t="s">
        <v>18</v>
      </c>
      <c r="E18" s="33" t="s">
        <v>45</v>
      </c>
      <c r="F18" s="31" t="s">
        <v>43</v>
      </c>
    </row>
    <row r="19" ht="26" customHeight="1" spans="1:6" x14ac:dyDescent="0.25">
      <c r="A19" s="31" t="s">
        <v>62</v>
      </c>
      <c r="B19" s="32">
        <v>25</v>
      </c>
      <c r="C19" s="33">
        <v>28</v>
      </c>
      <c r="D19" s="33" t="s">
        <v>16</v>
      </c>
      <c r="E19" s="33" t="s">
        <v>42</v>
      </c>
      <c r="F19" s="31" t="s">
        <v>63</v>
      </c>
    </row>
    <row r="20" ht="26" customHeight="1" spans="1:6" x14ac:dyDescent="0.25">
      <c r="A20" s="31" t="s">
        <v>64</v>
      </c>
      <c r="B20" s="32">
        <v>2.99</v>
      </c>
      <c r="C20" s="33">
        <v>28</v>
      </c>
      <c r="D20" s="33" t="s">
        <v>19</v>
      </c>
      <c r="E20" s="33" t="s">
        <v>45</v>
      </c>
      <c r="F20" s="31" t="s">
        <v>43</v>
      </c>
    </row>
    <row r="21" ht="26" customHeight="1" spans="1:6" x14ac:dyDescent="0.25">
      <c r="A21" s="31" t="s">
        <v>43</v>
      </c>
      <c r="B21" s="32" t="s">
        <v>43</v>
      </c>
      <c r="C21" s="33" t="s">
        <v>43</v>
      </c>
      <c r="D21" s="33" t="s">
        <v>43</v>
      </c>
      <c r="E21" s="33" t="s">
        <v>43</v>
      </c>
      <c r="F21" s="31" t="s">
        <v>43</v>
      </c>
    </row>
    <row r="22" ht="26" customHeight="1" spans="1:6" x14ac:dyDescent="0.25">
      <c r="A22" s="31" t="s">
        <v>43</v>
      </c>
      <c r="B22" s="32" t="s">
        <v>43</v>
      </c>
      <c r="C22" s="33" t="s">
        <v>43</v>
      </c>
      <c r="D22" s="33" t="s">
        <v>43</v>
      </c>
      <c r="E22" s="33" t="s">
        <v>43</v>
      </c>
      <c r="F22" s="31" t="s">
        <v>43</v>
      </c>
    </row>
    <row r="23" ht="26" customHeight="1" spans="1:6" x14ac:dyDescent="0.25">
      <c r="A23" s="31" t="s">
        <v>43</v>
      </c>
      <c r="B23" s="32" t="s">
        <v>43</v>
      </c>
      <c r="C23" s="33" t="s">
        <v>43</v>
      </c>
      <c r="D23" s="33" t="s">
        <v>43</v>
      </c>
      <c r="E23" s="33" t="s">
        <v>43</v>
      </c>
      <c r="F23" s="31" t="s">
        <v>43</v>
      </c>
    </row>
    <row r="24" ht="26" customHeight="1" spans="1:6" x14ac:dyDescent="0.25">
      <c r="A24" s="31" t="s">
        <v>43</v>
      </c>
      <c r="B24" s="32" t="s">
        <v>43</v>
      </c>
      <c r="C24" s="33" t="s">
        <v>43</v>
      </c>
      <c r="D24" s="33" t="s">
        <v>43</v>
      </c>
      <c r="E24" s="33" t="s">
        <v>43</v>
      </c>
      <c r="F24" s="31" t="s">
        <v>43</v>
      </c>
    </row>
    <row r="25" ht="26" customHeight="1" spans="1:6" x14ac:dyDescent="0.25">
      <c r="A25" s="31" t="s">
        <v>43</v>
      </c>
      <c r="B25" s="32" t="s">
        <v>43</v>
      </c>
      <c r="C25" s="33" t="s">
        <v>43</v>
      </c>
      <c r="D25" s="33" t="s">
        <v>43</v>
      </c>
      <c r="E25" s="33" t="s">
        <v>43</v>
      </c>
      <c r="F25" s="31" t="s">
        <v>43</v>
      </c>
    </row>
    <row r="26" ht="26" customHeight="1" spans="1:6" x14ac:dyDescent="0.25">
      <c r="A26" s="31" t="s">
        <v>43</v>
      </c>
      <c r="B26" s="32" t="s">
        <v>43</v>
      </c>
      <c r="C26" s="33" t="s">
        <v>43</v>
      </c>
      <c r="D26" s="33" t="s">
        <v>43</v>
      </c>
      <c r="E26" s="33" t="s">
        <v>43</v>
      </c>
      <c r="F26" s="31" t="s">
        <v>43</v>
      </c>
    </row>
    <row r="27" ht="26" customHeight="1" spans="1:6" x14ac:dyDescent="0.25">
      <c r="A27" s="31" t="s">
        <v>43</v>
      </c>
      <c r="B27" s="32" t="s">
        <v>43</v>
      </c>
      <c r="C27" s="33" t="s">
        <v>43</v>
      </c>
      <c r="D27" s="33" t="s">
        <v>43</v>
      </c>
      <c r="E27" s="33" t="s">
        <v>43</v>
      </c>
      <c r="F27" s="31" t="s">
        <v>43</v>
      </c>
    </row>
    <row r="28" ht="26" customHeight="1" spans="1:6" x14ac:dyDescent="0.25">
      <c r="A28" s="31" t="s">
        <v>43</v>
      </c>
      <c r="B28" s="32" t="s">
        <v>43</v>
      </c>
      <c r="C28" s="33" t="s">
        <v>43</v>
      </c>
      <c r="D28" s="33" t="s">
        <v>43</v>
      </c>
      <c r="E28" s="33" t="s">
        <v>43</v>
      </c>
      <c r="F28" s="31" t="s">
        <v>43</v>
      </c>
    </row>
    <row r="29" ht="26" customHeight="1" spans="1:6" x14ac:dyDescent="0.25">
      <c r="A29" s="31" t="s">
        <v>43</v>
      </c>
      <c r="B29" s="32" t="s">
        <v>43</v>
      </c>
      <c r="C29" s="33" t="s">
        <v>43</v>
      </c>
      <c r="D29" s="33" t="s">
        <v>43</v>
      </c>
      <c r="E29" s="33" t="s">
        <v>43</v>
      </c>
      <c r="F29" s="31" t="s">
        <v>43</v>
      </c>
    </row>
    <row r="30" ht="26" customHeight="1" spans="1:6" x14ac:dyDescent="0.25">
      <c r="A30" s="31" t="s">
        <v>43</v>
      </c>
      <c r="B30" s="32" t="s">
        <v>43</v>
      </c>
      <c r="C30" s="33" t="s">
        <v>43</v>
      </c>
      <c r="D30" s="33" t="s">
        <v>43</v>
      </c>
      <c r="E30" s="33" t="s">
        <v>43</v>
      </c>
      <c r="F30" s="31" t="s">
        <v>43</v>
      </c>
    </row>
    <row r="31" ht="26" customHeight="1" spans="1:3" x14ac:dyDescent="0.25">
      <c r="A31" s="34" t="s">
        <v>65</v>
      </c>
      <c r="B31" s="35">
        <f>SUM(B6:B30)</f>
        <v>2847.9699999999993</v>
      </c>
      <c r="C31" s="36">
        <f>COUNTIF(C6:C30,"&gt;0")</f>
        <v>15</v>
      </c>
    </row>
    <row r="32" ht="8" customHeight="1" x14ac:dyDescent="0.25"/>
    <row r="33" ht="6" customHeight="1" x14ac:dyDescent="0.25"/>
    <row r="34" ht="20" customHeight="1" spans="1:6" x14ac:dyDescent="0.25">
      <c r="A34" s="37" t="s">
        <v>22</v>
      </c>
      <c r="B34" s="37"/>
      <c r="C34" s="37"/>
      <c r="D34" s="37"/>
      <c r="E34" s="37"/>
      <c r="F34" s="37"/>
    </row>
    <row r="35" ht="20" customHeight="1" spans="1:6" x14ac:dyDescent="0.25">
      <c r="A35" s="38" t="s">
        <v>23</v>
      </c>
      <c r="B35" s="38"/>
      <c r="C35" s="38"/>
      <c r="D35" s="38"/>
      <c r="E35" s="38"/>
      <c r="F35" s="38"/>
    </row>
  </sheetData>
  <sheetProtection sheet="1"/>
  <mergeCells count="4">
    <mergeCell ref="A1:F1"/>
    <mergeCell ref="A2:F2"/>
    <mergeCell ref="A34:F34"/>
    <mergeCell ref="A35:F35"/>
  </mergeCells>
  <hyperlinks>
    <hyperlink ref="A35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G28"/>
  <sheetViews>
    <sheetView workbookViewId="0" showGridLines="0" zoomScale="125"/>
  </sheetViews>
  <sheetFormatPr defaultRowHeight="15" outlineLevelRow="0" outlineLevelCol="0" x14ac:dyDescent="55"/>
  <cols>
    <col min="1" max="7" width="18" customWidth="1"/>
  </cols>
  <sheetData>
    <row r="1" ht="48" customHeight="1" spans="1:7" x14ac:dyDescent="0.25">
      <c r="A1" s="1" t="s">
        <v>24</v>
      </c>
      <c r="B1" s="1"/>
      <c r="C1" s="1"/>
      <c r="D1" s="1"/>
      <c r="E1" s="1"/>
      <c r="F1" s="1"/>
      <c r="G1" s="1"/>
    </row>
    <row r="2" ht="24" customHeight="1" spans="1:7" x14ac:dyDescent="0.25">
      <c r="A2" s="21" t="s">
        <v>25</v>
      </c>
      <c r="B2" s="21"/>
      <c r="C2" s="21"/>
      <c r="D2" s="21"/>
      <c r="E2" s="21"/>
      <c r="F2" s="21"/>
      <c r="G2" s="21"/>
    </row>
    <row r="3" ht="14" customHeight="1" x14ac:dyDescent="0.25"/>
    <row r="4" ht="32" customHeight="1" spans="1:7" x14ac:dyDescent="0.25">
      <c r="A4" s="10" t="s">
        <v>26</v>
      </c>
      <c r="B4" s="10" t="s">
        <v>27</v>
      </c>
      <c r="C4" s="10" t="s">
        <v>28</v>
      </c>
      <c r="D4" s="10" t="s">
        <v>29</v>
      </c>
      <c r="E4" s="10" t="s">
        <v>30</v>
      </c>
      <c r="F4" s="10" t="s">
        <v>31</v>
      </c>
      <c r="G4" s="10" t="s">
        <v>32</v>
      </c>
    </row>
    <row r="5" ht="20" customHeight="1" spans="1:7" x14ac:dyDescent="0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</row>
    <row r="6" ht="22" customHeight="1" spans="1:7" x14ac:dyDescent="0.25">
      <c r="A6" s="23" t="str">
        <f>IFERROR(INDEX('Bills List'!A6:A30,MATCH(1,'Bills List'!C6:C30,0)),"")</f>
        <v>Rent / Mortgage</v>
      </c>
      <c r="B6" s="23" t="str">
        <f>IFERROR(INDEX('Bills List'!A6:A30,MATCH(2,'Bills List'!C6:C30,0)),"")</f>
        <v> </v>
      </c>
      <c r="C6" s="23" t="str">
        <f>IFERROR(INDEX('Bills List'!A6:A30,MATCH(3,'Bills List'!C6:C30,0)),"")</f>
        <v> </v>
      </c>
      <c r="D6" s="23" t="str">
        <f>IFERROR(INDEX('Bills List'!A6:A30,MATCH(4,'Bills List'!C6:C30,0)),"")</f>
        <v> </v>
      </c>
      <c r="E6" s="23" t="str">
        <f>IFERROR(INDEX('Bills List'!A6:A30,MATCH(5,'Bills List'!C6:C30,0)),"")</f>
        <v>Car Payment</v>
      </c>
      <c r="F6" s="23" t="str">
        <f>IFERROR(INDEX('Bills List'!A6:A30,MATCH(6,'Bills List'!C6:C30,0)),"")</f>
        <v> </v>
      </c>
      <c r="G6" s="23" t="str">
        <f>IFERROR(INDEX('Bills List'!A6:A30,MATCH(7,'Bills List'!C6:C30,0)),"")</f>
        <v>Car Insurance</v>
      </c>
    </row>
    <row r="7" ht="22" customHeight="1" spans="1:7" x14ac:dyDescent="0.25">
      <c r="A7" s="24">
        <f>SUMIF('Bills List'!C6:C30,1,'Bills List'!B6:B30)</f>
        <v>1400</v>
      </c>
      <c r="B7" s="25">
        <f>SUMIF('Bills List'!C6:C30,2,'Bills List'!B6:B30)</f>
        <v>0.0001</v>
      </c>
      <c r="C7" s="25">
        <f>SUMIF('Bills List'!C6:C30,3,'Bills List'!B6:B30)</f>
        <v>0.0001</v>
      </c>
      <c r="D7" s="25">
        <f>SUMIF('Bills List'!C6:C30,4,'Bills List'!B6:B30)</f>
        <v>0.0001</v>
      </c>
      <c r="E7" s="24">
        <f>SUMIF('Bills List'!C6:C30,5,'Bills List'!B6:B30)</f>
        <v>385</v>
      </c>
      <c r="F7" s="25">
        <f>SUMIF('Bills List'!C6:C30,6,'Bills List'!B6:B30)</f>
        <v>0.0001</v>
      </c>
      <c r="G7" s="24">
        <f>SUMIF('Bills List'!C6:C30,7,'Bills List'!B6:B30)</f>
        <v>145</v>
      </c>
    </row>
    <row r="8" ht="4" customHeight="1" x14ac:dyDescent="0.25"/>
    <row r="9" ht="20" customHeight="1" spans="1:7" x14ac:dyDescent="0.25">
      <c r="A9" s="22">
        <v>8</v>
      </c>
      <c r="B9" s="22">
        <v>9</v>
      </c>
      <c r="C9" s="22">
        <v>10</v>
      </c>
      <c r="D9" s="22">
        <v>11</v>
      </c>
      <c r="E9" s="22">
        <v>12</v>
      </c>
      <c r="F9" s="22">
        <v>13</v>
      </c>
      <c r="G9" s="22">
        <v>14</v>
      </c>
    </row>
    <row r="10" ht="22" customHeight="1" spans="1:7" x14ac:dyDescent="0.25">
      <c r="A10" s="23" t="str">
        <f>IFERROR(INDEX('Bills List'!A6:A30,MATCH(8,'Bills List'!C6:C30,0)),"")</f>
        <v> </v>
      </c>
      <c r="B10" s="23" t="str">
        <f>IFERROR(INDEX('Bills List'!A6:A30,MATCH(9,'Bills List'!C6:C30,0)),"")</f>
        <v> </v>
      </c>
      <c r="C10" s="23" t="str">
        <f>IFERROR(INDEX('Bills List'!A6:A30,MATCH(10,'Bills List'!C6:C30,0)),"")</f>
        <v>Electric Bill</v>
      </c>
      <c r="D10" s="23" t="str">
        <f>IFERROR(INDEX('Bills List'!A6:A30,MATCH(11,'Bills List'!C6:C30,0)),"")</f>
        <v> </v>
      </c>
      <c r="E10" s="23" t="str">
        <f>IFERROR(INDEX('Bills List'!A6:A30,MATCH(12,'Bills List'!C6:C30,0)),"")</f>
        <v>Internet</v>
      </c>
      <c r="F10" s="23" t="str">
        <f>IFERROR(INDEX('Bills List'!A6:A30,MATCH(13,'Bills List'!C6:C30,0)),"")</f>
        <v> </v>
      </c>
      <c r="G10" s="23" t="str">
        <f>IFERROR(INDEX('Bills List'!A6:A30,MATCH(14,'Bills List'!C6:C30,0)),"")</f>
        <v>Phone Bill</v>
      </c>
    </row>
    <row r="11" ht="22" customHeight="1" spans="1:7" x14ac:dyDescent="0.25">
      <c r="A11" s="25">
        <f>SUMIF('Bills List'!C6:C30,8,'Bills List'!B6:B30)</f>
        <v>0.0001</v>
      </c>
      <c r="B11" s="25">
        <f>SUMIF('Bills List'!C6:C30,9,'Bills List'!B6:B30)</f>
        <v>0.0001</v>
      </c>
      <c r="C11" s="24">
        <f>SUMIF('Bills List'!C6:C30,10,'Bills List'!B6:B30)</f>
        <v>95</v>
      </c>
      <c r="D11" s="25">
        <f>SUMIF('Bills List'!C6:C30,11,'Bills List'!B6:B30)</f>
        <v>0.0001</v>
      </c>
      <c r="E11" s="24">
        <f>SUMIF('Bills List'!C6:C30,12,'Bills List'!B6:B30)</f>
        <v>60</v>
      </c>
      <c r="F11" s="25">
        <f>SUMIF('Bills List'!C6:C30,13,'Bills List'!B6:B30)</f>
        <v>0.0001</v>
      </c>
      <c r="G11" s="24">
        <f>SUMIF('Bills List'!C6:C30,14,'Bills List'!B6:B30)</f>
        <v>85</v>
      </c>
    </row>
    <row r="12" ht="4" customHeight="1" x14ac:dyDescent="0.25"/>
    <row r="13" ht="20" customHeight="1" spans="1:7" x14ac:dyDescent="0.25">
      <c r="A13" s="22">
        <v>15</v>
      </c>
      <c r="B13" s="22">
        <v>16</v>
      </c>
      <c r="C13" s="22">
        <v>17</v>
      </c>
      <c r="D13" s="22">
        <v>18</v>
      </c>
      <c r="E13" s="22">
        <v>19</v>
      </c>
      <c r="F13" s="22">
        <v>20</v>
      </c>
      <c r="G13" s="22">
        <v>21</v>
      </c>
    </row>
    <row r="14" ht="22" customHeight="1" spans="1:7" x14ac:dyDescent="0.25">
      <c r="A14" s="23" t="str">
        <f>IFERROR(INDEX('Bills List'!A6:A30,MATCH(15,'Bills List'!C6:C30,0)),"")</f>
        <v>Netflix</v>
      </c>
      <c r="B14" s="23" t="str">
        <f>IFERROR(INDEX('Bills List'!A6:A30,MATCH(16,'Bills List'!C6:C30,0)),"")</f>
        <v>Spotify</v>
      </c>
      <c r="C14" s="23" t="str">
        <f>IFERROR(INDEX('Bills List'!A6:A30,MATCH(17,'Bills List'!C6:C30,0)),"")</f>
        <v> </v>
      </c>
      <c r="D14" s="23" t="str">
        <f>IFERROR(INDEX('Bills List'!A6:A30,MATCH(18,'Bills List'!C6:C30,0)),"")</f>
        <v>Water Bill</v>
      </c>
      <c r="E14" s="23" t="str">
        <f>IFERROR(INDEX('Bills List'!A6:A30,MATCH(19,'Bills List'!C6:C30,0)),"")</f>
        <v> </v>
      </c>
      <c r="F14" s="23" t="str">
        <f>IFERROR(INDEX('Bills List'!A6:A30,MATCH(20,'Bills List'!C6:C30,0)),"")</f>
        <v>Student Loan</v>
      </c>
      <c r="G14" s="23" t="str">
        <f>IFERROR(INDEX('Bills List'!A6:A30,MATCH(21,'Bills List'!C6:C30,0)),"")</f>
        <v> </v>
      </c>
    </row>
    <row r="15" ht="22" customHeight="1" spans="1:7" x14ac:dyDescent="0.25">
      <c r="A15" s="24">
        <f>SUMIF('Bills List'!C6:C30,15,'Bills List'!B6:B30)</f>
        <v>55.99</v>
      </c>
      <c r="B15" s="24">
        <f>SUMIF('Bills List'!C6:C30,16,'Bills List'!B6:B30)</f>
        <v>10.99</v>
      </c>
      <c r="C15" s="25">
        <f>SUMIF('Bills List'!C6:C30,17,'Bills List'!B6:B30)</f>
        <v>0.0001</v>
      </c>
      <c r="D15" s="24">
        <f>SUMIF('Bills List'!C6:C30,18,'Bills List'!B6:B30)</f>
        <v>38</v>
      </c>
      <c r="E15" s="25">
        <f>SUMIF('Bills List'!C6:C30,19,'Bills List'!B6:B30)</f>
        <v>0.0001</v>
      </c>
      <c r="F15" s="24">
        <f>SUMIF('Bills List'!C6:C30,20,'Bills List'!B6:B30)</f>
        <v>250</v>
      </c>
      <c r="G15" s="25">
        <f>SUMIF('Bills List'!C6:C30,21,'Bills List'!B6:B30)</f>
        <v>0.0001</v>
      </c>
    </row>
    <row r="16" ht="4" customHeight="1" x14ac:dyDescent="0.25"/>
    <row r="17" ht="20" customHeight="1" spans="1:7" x14ac:dyDescent="0.25">
      <c r="A17" s="22">
        <v>22</v>
      </c>
      <c r="B17" s="22">
        <v>23</v>
      </c>
      <c r="C17" s="22">
        <v>24</v>
      </c>
      <c r="D17" s="22">
        <v>25</v>
      </c>
      <c r="E17" s="22">
        <v>26</v>
      </c>
      <c r="F17" s="22">
        <v>27</v>
      </c>
      <c r="G17" s="22">
        <v>28</v>
      </c>
    </row>
    <row r="18" ht="22" customHeight="1" spans="1:7" x14ac:dyDescent="0.25">
      <c r="A18" s="23" t="str">
        <f>IFERROR(INDEX('Bills List'!A6:A30,MATCH(22,'Bills List'!C6:C30,0)),"")</f>
        <v>Credit Card Min</v>
      </c>
      <c r="B18" s="23" t="str">
        <f>IFERROR(INDEX('Bills List'!A6:A30,MATCH(23,'Bills List'!C6:C30,0)),"")</f>
        <v> </v>
      </c>
      <c r="C18" s="23" t="str">
        <f>IFERROR(INDEX('Bills List'!A6:A30,MATCH(24,'Bills List'!C6:C30,0)),"")</f>
        <v> </v>
      </c>
      <c r="D18" s="23" t="str">
        <f>IFERROR(INDEX('Bills List'!A6:A30,MATCH(25,'Bills List'!C6:C30,0)),"")</f>
        <v>Health Insurance</v>
      </c>
      <c r="E18" s="23" t="str">
        <f>IFERROR(INDEX('Bills List'!A6:A30,MATCH(26,'Bills List'!C6:C30,0)),"")</f>
        <v> </v>
      </c>
      <c r="F18" s="23" t="str">
        <f>IFERROR(INDEX('Bills List'!A6:A30,MATCH(27,'Bills List'!C6:C30,0)),"")</f>
        <v> </v>
      </c>
      <c r="G18" s="23" t="str">
        <f>IFERROR(INDEX('Bills List'!A6:A30,MATCH(28,'Bills List'!C6:C30,0)),"")</f>
        <v>Trash / Recycling</v>
      </c>
    </row>
    <row r="19" ht="22" customHeight="1" spans="1:7" x14ac:dyDescent="0.25">
      <c r="A19" s="24">
        <f>SUMIF('Bills List'!C6:C30,22,'Bills List'!B6:B30)</f>
        <v>75</v>
      </c>
      <c r="B19" s="25">
        <f>SUMIF('Bills List'!C6:C30,23,'Bills List'!B6:B30)</f>
        <v>0.0001</v>
      </c>
      <c r="C19" s="25">
        <f>SUMIF('Bills List'!C6:C30,24,'Bills List'!B6:B30)</f>
        <v>0.0001</v>
      </c>
      <c r="D19" s="24">
        <f>SUMIF('Bills List'!C6:C30,25,'Bills List'!B6:B30)</f>
        <v>220</v>
      </c>
      <c r="E19" s="25">
        <f>SUMIF('Bills List'!C6:C30,26,'Bills List'!B6:B30)</f>
        <v>0.0001</v>
      </c>
      <c r="F19" s="25">
        <f>SUMIF('Bills List'!C6:C30,27,'Bills List'!B6:B30)</f>
        <v>0.0001</v>
      </c>
      <c r="G19" s="24">
        <f>SUMIF('Bills List'!C6:C30,28,'Bills List'!B6:B30)</f>
        <v>27.990000000000002</v>
      </c>
    </row>
    <row r="20" ht="4" customHeight="1" x14ac:dyDescent="0.25"/>
    <row r="21" ht="20" customHeight="1" spans="1:3" x14ac:dyDescent="0.25">
      <c r="A21" s="22">
        <v>29</v>
      </c>
      <c r="B21" s="22">
        <v>30</v>
      </c>
      <c r="C21" s="22">
        <v>31</v>
      </c>
    </row>
    <row r="22" ht="22" customHeight="1" spans="1:3" x14ac:dyDescent="0.25">
      <c r="A22" s="23" t="str">
        <f>IFERROR(INDEX('Bills List'!A6:A30,MATCH(29,'Bills List'!C6:C30,0)),"")</f>
        <v> </v>
      </c>
      <c r="B22" s="23" t="str">
        <f>IFERROR(INDEX('Bills List'!A6:A30,MATCH(30,'Bills List'!C6:C30,0)),"")</f>
        <v> </v>
      </c>
      <c r="C22" s="23" t="str">
        <f>IFERROR(INDEX('Bills List'!A6:A30,MATCH(31,'Bills List'!C6:C30,0)),"")</f>
        <v> </v>
      </c>
    </row>
    <row r="23" ht="22" customHeight="1" spans="1:3" x14ac:dyDescent="0.25">
      <c r="A23" s="25">
        <f>SUMIF('Bills List'!C6:C30,29,'Bills List'!B6:B30)</f>
        <v>0.0001</v>
      </c>
      <c r="B23" s="25">
        <f>SUMIF('Bills List'!C6:C30,30,'Bills List'!B6:B30)</f>
        <v>0.0001</v>
      </c>
      <c r="C23" s="25">
        <f>SUMIF('Bills List'!C6:C30,31,'Bills List'!B6:B30)</f>
        <v>0.0001</v>
      </c>
    </row>
    <row r="24" ht="4" customHeight="1" x14ac:dyDescent="0.25"/>
    <row r="25" ht="8" customHeight="1" x14ac:dyDescent="0.25"/>
    <row r="26" ht="6" customHeight="1" x14ac:dyDescent="0.25"/>
    <row r="27" ht="20" customHeight="1" spans="1:7" x14ac:dyDescent="0.25">
      <c r="A27" s="19" t="s">
        <v>22</v>
      </c>
      <c r="B27" s="19"/>
      <c r="C27" s="19"/>
      <c r="D27" s="19"/>
      <c r="E27" s="19"/>
      <c r="F27" s="19"/>
      <c r="G27" s="19"/>
    </row>
    <row r="28" ht="20" customHeight="1" spans="1:7" x14ac:dyDescent="0.25">
      <c r="A28" s="20" t="s">
        <v>23</v>
      </c>
      <c r="B28" s="20"/>
      <c r="C28" s="20"/>
      <c r="D28" s="20"/>
      <c r="E28" s="20"/>
      <c r="F28" s="20"/>
      <c r="G28" s="20"/>
    </row>
  </sheetData>
  <mergeCells count="4">
    <mergeCell ref="A1:G1"/>
    <mergeCell ref="A2:G2"/>
    <mergeCell ref="A27:G27"/>
    <mergeCell ref="A28:G28"/>
  </mergeCells>
  <hyperlinks>
    <hyperlink ref="A28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0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'Bills List'!B31</f>
        <v>2847.9699999999993</v>
      </c>
      <c r="C5" s="4"/>
      <c r="D5" s="5">
        <f>COUNTIF('Bills List'!A6:A30,"&lt;&gt;")</f>
        <v>15</v>
      </c>
      <c r="E5" s="5"/>
      <c r="F5" s="5">
        <f>COUNTIF('Bills List'!E6:E30,"Yes")</f>
        <v>10</v>
      </c>
      <c r="G5" s="5"/>
      <c r="H5" s="5">
        <f>COUNTIF('Bills List'!E6:E30,"No")</f>
        <v>5</v>
      </c>
    </row>
    <row r="6" ht="20" customHeight="1" spans="2:8" x14ac:dyDescent="0.25">
      <c r="B6" s="6" t="s">
        <v>6</v>
      </c>
      <c r="C6" s="6"/>
      <c r="D6" s="6" t="s">
        <v>7</v>
      </c>
      <c r="E6" s="6"/>
      <c r="F6" s="6" t="s">
        <v>8</v>
      </c>
      <c r="G6" s="6"/>
      <c r="H6" s="6" t="s">
        <v>9</v>
      </c>
    </row>
    <row r="7" ht="20" customHeight="1" x14ac:dyDescent="0.25"/>
    <row r="8" ht="28" customHeight="1" spans="1:8" x14ac:dyDescent="0.25">
      <c r="A8" s="7" t="s">
        <v>10</v>
      </c>
      <c r="B8" s="8"/>
      <c r="C8" s="8"/>
      <c r="D8" s="8"/>
      <c r="E8" s="8"/>
      <c r="F8" s="8"/>
      <c r="G8" s="8"/>
      <c r="H8" s="8"/>
    </row>
    <row r="9" ht="32" customHeight="1" spans="2:5" x14ac:dyDescent="0.25">
      <c r="B9" s="9" t="s">
        <v>11</v>
      </c>
      <c r="C9" s="10" t="s">
        <v>12</v>
      </c>
      <c r="D9" s="10" t="s">
        <v>13</v>
      </c>
      <c r="E9" s="10" t="s">
        <v>14</v>
      </c>
    </row>
    <row r="10" ht="26" customHeight="1" spans="2:5" x14ac:dyDescent="0.25">
      <c r="B10" s="11" t="s">
        <v>15</v>
      </c>
      <c r="C10" s="12">
        <f>SUMIF('Bills List'!D6:D30,"Housing",'Bills List'!B6:B30)</f>
        <v>1400</v>
      </c>
      <c r="D10" s="13">
        <f>COUNTIF('Bills List'!D6:D30,"Housing")</f>
        <v>1</v>
      </c>
      <c r="E10" s="14">
        <f>IFERROR(C10/'Bills List'!B31,0)</f>
        <v>0.4915782118491418</v>
      </c>
    </row>
    <row r="11" ht="26" customHeight="1" spans="2:5" x14ac:dyDescent="0.25">
      <c r="B11" s="15" t="s">
        <v>16</v>
      </c>
      <c r="C11" s="16">
        <f>SUMIF('Bills List'!D6:D30,"Utilities",'Bills List'!B6:B30)</f>
        <v>303</v>
      </c>
      <c r="D11" s="17">
        <f>COUNTIF('Bills List'!D6:D30,"Utilities")</f>
        <v>5</v>
      </c>
      <c r="E11" s="18">
        <f>IFERROR(C11/'Bills List'!B31,0)</f>
        <v>0.1063915701359214</v>
      </c>
    </row>
    <row r="12" ht="26" customHeight="1" spans="2:5" x14ac:dyDescent="0.25">
      <c r="B12" s="11" t="s">
        <v>17</v>
      </c>
      <c r="C12" s="12">
        <f>SUMIF('Bills List'!D6:D30,"Transportation",'Bills List'!B6:B30)</f>
        <v>385</v>
      </c>
      <c r="D12" s="13">
        <f>COUNTIF('Bills List'!D6:D30,"Transportation")</f>
        <v>1</v>
      </c>
      <c r="E12" s="14">
        <f>IFERROR(C12/'Bills List'!B31,0)</f>
        <v>0.13518400825851398</v>
      </c>
    </row>
    <row r="13" ht="26" customHeight="1" spans="2:5" x14ac:dyDescent="0.25">
      <c r="B13" s="15" t="s">
        <v>18</v>
      </c>
      <c r="C13" s="16">
        <f>SUMIF('Bills List'!D6:D30,"Insurance",'Bills List'!B6:B30)</f>
        <v>365</v>
      </c>
      <c r="D13" s="17">
        <f>COUNTIF('Bills List'!D6:D30,"Insurance")</f>
        <v>2</v>
      </c>
      <c r="E13" s="18">
        <f>IFERROR(C13/'Bills List'!B31,0)</f>
        <v>0.12816146237495482</v>
      </c>
    </row>
    <row r="14" ht="26" customHeight="1" spans="2:5" x14ac:dyDescent="0.25">
      <c r="B14" s="11" t="s">
        <v>19</v>
      </c>
      <c r="C14" s="12">
        <f>SUMIF('Bills List'!D6:D30,"Subscriptions",'Bills List'!B6:B30)</f>
        <v>29.97</v>
      </c>
      <c r="D14" s="13">
        <f>COUNTIF('Bills List'!D6:D30,"Subscriptions")</f>
        <v>3</v>
      </c>
      <c r="E14" s="14">
        <f>IFERROR(C14/'Bills List'!B31,0)</f>
        <v>0.010523285006513413</v>
      </c>
    </row>
    <row r="15" ht="26" customHeight="1" spans="2:5" x14ac:dyDescent="0.25">
      <c r="B15" s="15" t="s">
        <v>20</v>
      </c>
      <c r="C15" s="16">
        <f>SUMIF('Bills List'!D6:D30,"Health",'Bills List'!B6:B30)</f>
        <v>40</v>
      </c>
      <c r="D15" s="17">
        <f>COUNTIF('Bills List'!D6:D30,"Health")</f>
        <v>1</v>
      </c>
      <c r="E15" s="18">
        <f>IFERROR(C15/'Bills List'!B31,0)</f>
        <v>0.014045091767118337</v>
      </c>
    </row>
    <row r="16" ht="26" customHeight="1" spans="2:5" x14ac:dyDescent="0.25">
      <c r="B16" s="11" t="s">
        <v>21</v>
      </c>
      <c r="C16" s="12">
        <f>SUMIF('Bills List'!D6:D30,"Debt",'Bills List'!B6:B30)</f>
        <v>325</v>
      </c>
      <c r="D16" s="13">
        <f>COUNTIF('Bills List'!D6:D30,"Debt")</f>
        <v>2</v>
      </c>
      <c r="E16" s="14">
        <f>IFERROR(C16/'Bills List'!B31,0)</f>
        <v>0.11411637060783648</v>
      </c>
    </row>
    <row r="17" ht="8" customHeight="1" x14ac:dyDescent="0.25"/>
    <row r="18" ht="6" customHeight="1" x14ac:dyDescent="0.25"/>
    <row r="19" ht="20" customHeight="1" spans="1:8" x14ac:dyDescent="0.25">
      <c r="A19" s="19" t="s">
        <v>22</v>
      </c>
      <c r="B19" s="19"/>
      <c r="C19" s="19"/>
      <c r="D19" s="19"/>
      <c r="E19" s="19"/>
      <c r="F19" s="19"/>
      <c r="G19" s="19"/>
      <c r="H19" s="19"/>
    </row>
    <row r="20" ht="20" customHeight="1" spans="1:8" x14ac:dyDescent="0.25">
      <c r="A20" s="20" t="s">
        <v>23</v>
      </c>
      <c r="B20" s="20"/>
      <c r="C20" s="20"/>
      <c r="D20" s="20"/>
      <c r="E20" s="20"/>
      <c r="F20" s="20"/>
      <c r="G20" s="20"/>
      <c r="H20" s="20"/>
    </row>
  </sheetData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19:H19"/>
    <mergeCell ref="A20:H20"/>
  </mergeCells>
  <hyperlinks>
    <hyperlink ref="A20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35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1" t="s">
        <v>66</v>
      </c>
    </row>
    <row r="2" ht="20" customHeight="1" spans="2:2" x14ac:dyDescent="0.25">
      <c r="B2" s="2" t="s">
        <v>67</v>
      </c>
    </row>
    <row r="3" ht="16" customHeight="1" x14ac:dyDescent="0.25"/>
    <row r="4" ht="28" customHeight="1" spans="2:2" x14ac:dyDescent="0.25">
      <c r="B4" s="7" t="s">
        <v>68</v>
      </c>
    </row>
    <row r="5" ht="24" customHeight="1" spans="2:2" x14ac:dyDescent="0.25">
      <c r="B5" s="39" t="s">
        <v>69</v>
      </c>
    </row>
    <row r="6" ht="24" customHeight="1" spans="2:2" x14ac:dyDescent="0.25">
      <c r="B6" s="39" t="s">
        <v>70</v>
      </c>
    </row>
    <row r="7" ht="24" customHeight="1" spans="2:2" x14ac:dyDescent="0.25">
      <c r="B7" s="39" t="s">
        <v>71</v>
      </c>
    </row>
    <row r="8" ht="24" customHeight="1" spans="2:2" x14ac:dyDescent="0.25">
      <c r="B8" s="39" t="s">
        <v>72</v>
      </c>
    </row>
    <row r="9" ht="24" customHeight="1" spans="2:2" x14ac:dyDescent="0.25">
      <c r="B9" s="39" t="s">
        <v>73</v>
      </c>
    </row>
    <row r="10" ht="12" customHeight="1" x14ac:dyDescent="0.25"/>
    <row r="11" ht="28" customHeight="1" spans="2:2" x14ac:dyDescent="0.25">
      <c r="B11" s="7" t="s">
        <v>74</v>
      </c>
    </row>
    <row r="12" ht="24" customHeight="1" spans="2:2" x14ac:dyDescent="0.25">
      <c r="B12" s="39" t="s">
        <v>75</v>
      </c>
    </row>
    <row r="13" ht="24" customHeight="1" spans="2:2" x14ac:dyDescent="0.25">
      <c r="B13" s="39" t="s">
        <v>76</v>
      </c>
    </row>
    <row r="14" ht="24" customHeight="1" spans="2:2" x14ac:dyDescent="0.25">
      <c r="B14" s="39" t="s">
        <v>77</v>
      </c>
    </row>
    <row r="15" ht="24" customHeight="1" spans="2:2" x14ac:dyDescent="0.25">
      <c r="B15" s="39" t="s">
        <v>78</v>
      </c>
    </row>
    <row r="16" ht="12" customHeight="1" x14ac:dyDescent="0.25"/>
    <row r="17" ht="28" customHeight="1" spans="2:2" x14ac:dyDescent="0.25">
      <c r="B17" s="7" t="s">
        <v>79</v>
      </c>
    </row>
    <row r="18" ht="24" customHeight="1" spans="2:2" x14ac:dyDescent="0.25">
      <c r="B18" s="39" t="s">
        <v>80</v>
      </c>
    </row>
    <row r="19" ht="24" customHeight="1" spans="2:2" x14ac:dyDescent="0.25">
      <c r="B19" s="39" t="s">
        <v>81</v>
      </c>
    </row>
    <row r="20" ht="24" customHeight="1" spans="2:2" x14ac:dyDescent="0.25">
      <c r="B20" s="39" t="s">
        <v>82</v>
      </c>
    </row>
    <row r="21" ht="24" customHeight="1" spans="2:2" x14ac:dyDescent="0.25">
      <c r="B21" s="39" t="s">
        <v>83</v>
      </c>
    </row>
    <row r="22" ht="12" customHeight="1" x14ac:dyDescent="0.25"/>
    <row r="23" ht="28" customHeight="1" spans="2:2" x14ac:dyDescent="0.25">
      <c r="B23" s="7" t="s">
        <v>84</v>
      </c>
    </row>
    <row r="24" ht="24" customHeight="1" spans="2:2" x14ac:dyDescent="0.25">
      <c r="B24" s="39" t="s">
        <v>85</v>
      </c>
    </row>
    <row r="25" ht="24" customHeight="1" spans="2:2" x14ac:dyDescent="0.25">
      <c r="B25" s="39" t="s">
        <v>86</v>
      </c>
    </row>
    <row r="26" ht="24" customHeight="1" spans="2:2" x14ac:dyDescent="0.25">
      <c r="B26" s="39" t="s">
        <v>87</v>
      </c>
    </row>
    <row r="27" ht="24" customHeight="1" spans="2:2" x14ac:dyDescent="0.25">
      <c r="B27" s="39" t="s">
        <v>88</v>
      </c>
    </row>
    <row r="28" ht="12" customHeight="1" x14ac:dyDescent="0.25"/>
    <row r="29" ht="28" customHeight="1" spans="2:2" x14ac:dyDescent="0.25">
      <c r="B29" s="7" t="s">
        <v>89</v>
      </c>
    </row>
    <row r="30" ht="24" customHeight="1" spans="2:2" x14ac:dyDescent="0.25">
      <c r="B30" s="39" t="s">
        <v>90</v>
      </c>
    </row>
    <row r="31" ht="24" customHeight="1" spans="2:2" x14ac:dyDescent="0.25">
      <c r="B31" s="39" t="s">
        <v>91</v>
      </c>
    </row>
    <row r="32" ht="12" customHeight="1" x14ac:dyDescent="0.25"/>
    <row r="33" ht="6" customHeight="1" x14ac:dyDescent="0.25"/>
    <row r="34" ht="20" customHeight="1" spans="1:2" x14ac:dyDescent="0.25">
      <c r="A34" s="19" t="s">
        <v>22</v>
      </c>
      <c r="B34" s="19"/>
    </row>
    <row r="35" ht="20" customHeight="1" spans="1:2" x14ac:dyDescent="0.25">
      <c r="A35" s="20" t="s">
        <v>23</v>
      </c>
      <c r="B35" s="20"/>
    </row>
  </sheetData>
  <mergeCells count="2">
    <mergeCell ref="A34:B34"/>
    <mergeCell ref="A35:B35"/>
  </mergeCells>
  <hyperlinks>
    <hyperlink ref="A35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5.xml><?xml version="1.0" encoding="utf-8"?>
<worksheet xmlns="http://schemas.openxmlformats.org/spreadsheetml/2006/main">
  <sheetData>
    <row r="1">
      <c r="A1" t="inlineStr">
        <is>
          <t>Bills by Category</t>
        </is>
      </c>
      <c r="B1" t="inlineStr">
        <is>
          <t>Bills</t>
        </is>
      </c>
    </row>
    <row r="2">
      <c r="A2" t="inlineStr">
        <is>
          <t>Housing</t>
        </is>
      </c>
      <c r="B2">
        <v>1400</v>
      </c>
    </row>
    <row r="3">
      <c r="A3" t="inlineStr">
        <is>
          <t>Utilities</t>
        </is>
      </c>
      <c r="B3">
        <v>303</v>
      </c>
    </row>
    <row r="4">
      <c r="A4" t="inlineStr">
        <is>
          <t>Transportation</t>
        </is>
      </c>
      <c r="B4">
        <v>385</v>
      </c>
    </row>
    <row r="5">
      <c r="A5" t="inlineStr">
        <is>
          <t>Insurance</t>
        </is>
      </c>
      <c r="B5">
        <v>365</v>
      </c>
    </row>
    <row r="6">
      <c r="A6" t="inlineStr">
        <is>
          <t>Subscriptions</t>
        </is>
      </c>
      <c r="B6">
        <v>29.97</v>
      </c>
    </row>
    <row r="7">
      <c r="A7" t="inlineStr">
        <is>
          <t>Health</t>
        </is>
      </c>
      <c r="B7">
        <v>40</v>
      </c>
    </row>
    <row r="8">
      <c r="A8" t="inlineStr">
        <is>
          <t>Debt</t>
        </is>
      </c>
      <c r="B8">
        <v>325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Calendar</vt:lpstr>
      <vt:lpstr>Bills List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Monthly Budget Calendar</dc:title>
  <dc:subject>Financial Template</dc:subject>
  <dc:description>Free Monthly Budget Calendar template by FinancialAha.com</dc:description>
  <cp:keywords>finance, template, spreadsheet, FinancialAha</cp:keywords>
  <cp:category>Finance</cp:category>
  <cp:lastModifiedBy>Unknown</cp:lastModifiedBy>
  <cp:lastPrinted>2026-04-01T18:01:12Z</cp:lastPrinted>
  <dcterms:created xsi:type="dcterms:W3CDTF">2026-04-01T18:01:12Z</dcterms:created>
  <dcterms:modified xsi:type="dcterms:W3CDTF">2026-04-01T18:01:12Z</dcterms:modified>
</cp:coreProperties>
</file>