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3" name="Dashboard" state="visible" r:id="rId4"/>
    <sheet sheetId="1" name="Expense Log" state="visible" r:id="rId5"/>
    <sheet sheetId="2" name="Monthly Summary" state="visible" r:id="rId6"/>
    <sheet sheetId="4" name="How to Use" state="visible" r:id="rId7"/>
  </sheets>
  <calcPr calcId="171027"/>
</workbook>
</file>

<file path=xl/sharedStrings.xml><?xml version="1.0" encoding="utf-8"?>
<sst xmlns="http://schemas.openxmlformats.org/spreadsheetml/2006/main" count="402" uniqueCount="171">
  <si>
    <t>Personal Expense Tracker</t>
  </si>
  <si>
    <t>Track and categorize your daily spending</t>
  </si>
  <si>
    <t>by FinancialAha.com</t>
  </si>
  <si>
    <t>TOTAL SPENT THIS MONTH</t>
  </si>
  <si>
    <t>DAILY AVERAGE</t>
  </si>
  <si>
    <t>LARGEST EXPENSE</t>
  </si>
  <si>
    <t>all recorded expenses</t>
  </si>
  <si>
    <t>spent per day this month</t>
  </si>
  <si>
    <t>single biggest transaction</t>
  </si>
  <si>
    <t># TRANSACTIONS</t>
  </si>
  <si>
    <t>TOP CATEGORY</t>
  </si>
  <si>
    <t>MONTH CHANGE</t>
  </si>
  <si>
    <t>Housing</t>
  </si>
  <si>
    <t>recorded this month</t>
  </si>
  <si>
    <t>highest spending area</t>
  </si>
  <si>
    <t>vs last month (manual entry)</t>
  </si>
  <si>
    <t>SPENDING BY CATEGORY</t>
  </si>
  <si>
    <t>DAILY SPENDING TREND</t>
  </si>
  <si>
    <t>Created with FinancialAha.com - Free financial tools and templates</t>
  </si>
  <si>
    <t>Get a premium spreadsheet from FinancialAha.com</t>
  </si>
  <si>
    <t>Category</t>
  </si>
  <si>
    <t>Food &amp; Dining</t>
  </si>
  <si>
    <t>Transportation</t>
  </si>
  <si>
    <t>Utilities</t>
  </si>
  <si>
    <t>Entertainment</t>
  </si>
  <si>
    <t>Shopping</t>
  </si>
  <si>
    <t>Health</t>
  </si>
  <si>
    <t>Personal</t>
  </si>
  <si>
    <t>Subscriptions</t>
  </si>
  <si>
    <t>Spending</t>
  </si>
  <si>
    <t>Day</t>
  </si>
  <si>
    <t>Mar 1</t>
  </si>
  <si>
    <t>Mar 2</t>
  </si>
  <si>
    <t>Mar 3</t>
  </si>
  <si>
    <t>Mar 4</t>
  </si>
  <si>
    <t>Mar 5</t>
  </si>
  <si>
    <t>Mar 6</t>
  </si>
  <si>
    <t>Mar 7</t>
  </si>
  <si>
    <t>Mar 8</t>
  </si>
  <si>
    <t>Mar 9</t>
  </si>
  <si>
    <t>Mar 10</t>
  </si>
  <si>
    <t>Mar 11</t>
  </si>
  <si>
    <t>Mar 12</t>
  </si>
  <si>
    <t>Mar 13</t>
  </si>
  <si>
    <t>Mar 14</t>
  </si>
  <si>
    <t>Mar 15</t>
  </si>
  <si>
    <t>Mar 16</t>
  </si>
  <si>
    <t>Mar 17</t>
  </si>
  <si>
    <t>Mar 18</t>
  </si>
  <si>
    <t>Mar 19</t>
  </si>
  <si>
    <t>Mar 20</t>
  </si>
  <si>
    <t>Mar 21</t>
  </si>
  <si>
    <t>Mar 22</t>
  </si>
  <si>
    <t>Mar 23</t>
  </si>
  <si>
    <t>Mar 24</t>
  </si>
  <si>
    <t>Mar 25</t>
  </si>
  <si>
    <t>Mar 26</t>
  </si>
  <si>
    <t>Mar 27</t>
  </si>
  <si>
    <t>Mar 28</t>
  </si>
  <si>
    <t>Mar 29</t>
  </si>
  <si>
    <t>Mar 30</t>
  </si>
  <si>
    <t>Mar 31</t>
  </si>
  <si>
    <t>Expense Log</t>
  </si>
  <si>
    <t>Enter each expense in the yellow cells below. Totals update automatically.</t>
  </si>
  <si>
    <t>Date</t>
  </si>
  <si>
    <t>Description</t>
  </si>
  <si>
    <t>Amount</t>
  </si>
  <si>
    <t>Payment Method</t>
  </si>
  <si>
    <t>Notes</t>
  </si>
  <si>
    <t>Rent payment</t>
  </si>
  <si>
    <t>Bank Transfer</t>
  </si>
  <si>
    <t>March rent</t>
  </si>
  <si>
    <t>Spotify Premium</t>
  </si>
  <si>
    <t>Credit Card</t>
  </si>
  <si>
    <t/>
  </si>
  <si>
    <t>Grocery run - Trader Joe's</t>
  </si>
  <si>
    <t>Debit Card</t>
  </si>
  <si>
    <t>Weekly groceries</t>
  </si>
  <si>
    <t>Gas station fill-up</t>
  </si>
  <si>
    <t>Morning coffee</t>
  </si>
  <si>
    <t>Electric bill</t>
  </si>
  <si>
    <t>March billing</t>
  </si>
  <si>
    <t>Gym membership</t>
  </si>
  <si>
    <t>Monthly fee</t>
  </si>
  <si>
    <t>Netflix</t>
  </si>
  <si>
    <t>Dinner out - Italian place</t>
  </si>
  <si>
    <t>Date night</t>
  </si>
  <si>
    <t>New running shoes</t>
  </si>
  <si>
    <t>Nike sale</t>
  </si>
  <si>
    <t>Internet bill</t>
  </si>
  <si>
    <t>Movie tickets</t>
  </si>
  <si>
    <t>2 tickets</t>
  </si>
  <si>
    <t>Grocery run - Costco</t>
  </si>
  <si>
    <t>Bulk shopping</t>
  </si>
  <si>
    <t>Parking garage downtown</t>
  </si>
  <si>
    <t>Cash</t>
  </si>
  <si>
    <t>Haircut</t>
  </si>
  <si>
    <t>Phone bill</t>
  </si>
  <si>
    <t>Coffee and pastry</t>
  </si>
  <si>
    <t>Uber ride</t>
  </si>
  <si>
    <t>Airport pickup</t>
  </si>
  <si>
    <t>iCloud storage</t>
  </si>
  <si>
    <t>Prescription refill</t>
  </si>
  <si>
    <t>Concert tickets</t>
  </si>
  <si>
    <t>Weekend show</t>
  </si>
  <si>
    <t>Grocery run - Whole Foods</t>
  </si>
  <si>
    <t>Water bill</t>
  </si>
  <si>
    <t>Birthday gift for friend</t>
  </si>
  <si>
    <t>TOTALS</t>
  </si>
  <si>
    <t>Monthly Summary</t>
  </si>
  <si>
    <t>Auto-calculated breakdown by category from the Expense Log.</t>
  </si>
  <si>
    <t>Total Spent</t>
  </si>
  <si>
    <t># Transactions</t>
  </si>
  <si>
    <t>Avg per Transaction</t>
  </si>
  <si>
    <t>% of Total</t>
  </si>
  <si>
    <t>Other</t>
  </si>
  <si>
    <t>Grand Total</t>
  </si>
  <si>
    <t>How to Use This Template</t>
  </si>
  <si>
    <t>A quick guide to getting the most from your Personal Expense Tracker.</t>
  </si>
  <si>
    <t>GETTING STARTED</t>
  </si>
  <si>
    <t>1. Go to the "Expense Log" sheet</t>
  </si>
  <si>
    <t>2. Enter each expense in the yellow cells - date, description, category, amount, and payment method</t>
  </si>
  <si>
    <t>3. Select a category from the dropdown list in each row</t>
  </si>
  <si>
    <t>4. The totals at the bottom update automatically as you add entries</t>
  </si>
  <si>
    <t>5. Check the Dashboard for a visual overview of your spending patterns</t>
  </si>
  <si>
    <t>6. Review the Monthly Summary for a category-by-category breakdown</t>
  </si>
  <si>
    <t>THE EXPENSE LOG</t>
  </si>
  <si>
    <t>Date: When the expense occurred (MM/DD/YYYY format).</t>
  </si>
  <si>
    <t>Description: A short note about what the purchase was.</t>
  </si>
  <si>
    <t>Category: Choose from 10 pre-set categories using the dropdown.</t>
  </si>
  <si>
    <t>Amount: How much you spent (enter as a positive number).</t>
  </si>
  <si>
    <t>Payment Method: How you paid - cash, debit, credit card, etc.</t>
  </si>
  <si>
    <t>Notes: Optional space for any extra details.</t>
  </si>
  <si>
    <t>There are 50 rows available. If you need more, insert rows above the totals row.</t>
  </si>
  <si>
    <t>CATEGORIES</t>
  </si>
  <si>
    <t>Housing - Rent, mortgage, home insurance, maintenance.</t>
  </si>
  <si>
    <t>Food &amp; Dining - Groceries, restaurants, coffee, takeout.</t>
  </si>
  <si>
    <t>Transportation - Gas, car payments, parking, rideshare.</t>
  </si>
  <si>
    <t>Utilities - Electric, water, internet, phone.</t>
  </si>
  <si>
    <t>Entertainment - Movies, concerts, hobbies, streaming.</t>
  </si>
  <si>
    <t>Shopping - Clothing, electronics, household items, gifts.</t>
  </si>
  <si>
    <t>Health - Doctor visits, prescriptions, gym, fitness.</t>
  </si>
  <si>
    <t>Personal - Haircuts, grooming, personal care items.</t>
  </si>
  <si>
    <t>Subscriptions - Monthly services like Netflix, Spotify, cloud storage.</t>
  </si>
  <si>
    <t>Other - Anything that does not fit the categories above.</t>
  </si>
  <si>
    <t>THE MONTHLY SUMMARY</t>
  </si>
  <si>
    <t>This sheet is fully automatic - no data entry needed.</t>
  </si>
  <si>
    <t>It uses SUMIF and COUNTIF formulas to pull totals from the Expense Log.</t>
  </si>
  <si>
    <t>Total Spent: How much you spent in each category.</t>
  </si>
  <si>
    <t># Transactions: How many times you made a purchase in that category.</t>
  </si>
  <si>
    <t>Avg per Transaction: Your typical spending amount per purchase.</t>
  </si>
  <si>
    <t>% of Total: What share of your total spending each category represents.</t>
  </si>
  <si>
    <t>THE DASHBOARD</t>
  </si>
  <si>
    <t>Total Spent This Month: Sum of all expenses in the log.</t>
  </si>
  <si>
    <t>Daily Average: Total spending divided by days in the month.</t>
  </si>
  <si>
    <t>Largest Expense: The single biggest transaction recorded.</t>
  </si>
  <si>
    <t># Transactions: Count of all logged entries.</t>
  </si>
  <si>
    <t>Top Category: The category where you spent the most (updated manually).</t>
  </si>
  <si>
    <t>Month Change: Enter the percentage change from last month manually.</t>
  </si>
  <si>
    <t>The pie chart shows how spending breaks down across categories.</t>
  </si>
  <si>
    <t>The bar chart shows daily spending patterns throughout the month.</t>
  </si>
  <si>
    <t>TIPS</t>
  </si>
  <si>
    <t>Log expenses as they happen for the most accurate tracking.</t>
  </si>
  <si>
    <t>Review the pie chart weekly to spot categories that are growing.</t>
  </si>
  <si>
    <t>The daily spending trend can help identify high-spending days.</t>
  </si>
  <si>
    <t>Save a copy of this file for each month to build a spending history.</t>
  </si>
  <si>
    <t>Name each file with the month (e.g., "Expenses-March-2026.xlsx").</t>
  </si>
  <si>
    <t>COMPATIBILITY</t>
  </si>
  <si>
    <t>This template works in Microsoft Excel, Google Sheets, and LibreOffice Calc.</t>
  </si>
  <si>
    <t>No macros or VBA required - everything is formula-driven.</t>
  </si>
  <si>
    <t>Category dropdowns work in all three applications.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</si>
</sst>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$#,##0"/>
    <numFmt numFmtId="165" formatCode="+0%;-0%"/>
    <numFmt numFmtId="166" formatCode="MM/DD/YYYY"/>
    <numFmt numFmtId="167" formatCode="$#,##0.00"/>
    <numFmt numFmtId="168" formatCode="#,##0 &quot;entries&quot;"/>
    <numFmt numFmtId="169" formatCode="0.0%"/>
  </numFmts>
  <fonts count="21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B91C1C"/>
      <sz val="20"/>
      <name val="Aptos"/>
    </font>
    <font>
      <color rgb="A3A9B8"/>
      <sz val="8"/>
      <name val="Aptos"/>
    </font>
    <font>
      <b/>
      <color rgb="1A1D26"/>
      <sz val="14"/>
      <name val="Aptos"/>
    </font>
    <font>
      <b/>
      <color rgb="9A7B4F"/>
      <sz val="20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A1D26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 style="thin">
        <color rgb="CDD1DA"/>
      </top>
      <bottom/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0" fontId="5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165" fontId="9" fillId="0" borderId="2" xfId="0" applyNumberFormat="1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Alignment="1" applyProtection="1">
      <alignment horizontal="left" vertical="center" indent="1"/>
    </xf>
    <xf numFmtId="0" fontId="13" fillId="0" borderId="0" xfId="0" applyFont="1" applyProtection="1"/>
    <xf numFmtId="0" fontId="14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left" vertical="center" wrapText="1" indent="1"/>
    </xf>
    <xf numFmtId="0" fontId="16" fillId="2" borderId="0" xfId="0" applyFont="1" applyFill="1" applyAlignment="1" applyProtection="1">
      <alignment horizontal="left" vertical="center" wrapText="1" indent="1"/>
    </xf>
    <xf numFmtId="0" fontId="16" fillId="2" borderId="0" xfId="0" applyFont="1" applyFill="1" applyAlignment="1" applyProtection="1">
      <alignment horizontal="center" vertical="center" wrapText="1"/>
    </xf>
    <xf numFmtId="166" fontId="17" fillId="3" borderId="5" xfId="0" applyNumberFormat="1" applyFont="1" applyFill="1" applyBorder="1" applyAlignment="1" applyProtection="1">
      <alignment horizontal="center" vertical="center"/>
      <protection locked="0"/>
    </xf>
    <xf numFmtId="0" fontId="17" fillId="3" borderId="5" xfId="0" applyFont="1" applyFill="1" applyBorder="1" applyAlignment="1" applyProtection="1">
      <alignment horizontal="left" vertical="center" indent="1"/>
      <protection locked="0"/>
    </xf>
    <xf numFmtId="167" fontId="17" fillId="3" borderId="5" xfId="0" applyNumberFormat="1" applyFont="1" applyFill="1" applyBorder="1" applyAlignment="1" applyProtection="1">
      <alignment horizontal="right" vertical="center"/>
      <protection locked="0"/>
    </xf>
    <xf numFmtId="0" fontId="18" fillId="0" borderId="6" xfId="0" applyFont="1" applyBorder="1" applyAlignment="1" applyProtection="1">
      <alignment horizontal="left" vertical="center" indent="1"/>
    </xf>
    <xf numFmtId="168" fontId="18" fillId="0" borderId="6" xfId="0" applyNumberFormat="1" applyFont="1" applyBorder="1" applyAlignment="1" applyProtection="1">
      <alignment horizontal="right" vertical="center"/>
    </xf>
    <xf numFmtId="167" fontId="18" fillId="0" borderId="6" xfId="0" applyNumberFormat="1" applyFont="1" applyBorder="1" applyAlignment="1" applyProtection="1">
      <alignment horizontal="right" vertical="center"/>
    </xf>
    <xf numFmtId="0" fontId="18" fillId="0" borderId="0" xfId="0" applyFont="1" applyAlignment="1" applyProtection="1">
      <alignment horizontal="left" vertical="center" indent="1"/>
    </xf>
    <xf numFmtId="167" fontId="17" fillId="0" borderId="7" xfId="0" applyNumberFormat="1" applyFont="1" applyBorder="1" applyAlignment="1" applyProtection="1">
      <alignment horizontal="right" vertical="center"/>
    </xf>
    <xf numFmtId="3" fontId="17" fillId="0" borderId="7" xfId="0" applyNumberFormat="1" applyFont="1" applyBorder="1" applyAlignment="1" applyProtection="1">
      <alignment horizontal="right" vertical="center"/>
    </xf>
    <xf numFmtId="169" fontId="17" fillId="0" borderId="7" xfId="0" applyNumberFormat="1" applyFont="1" applyBorder="1" applyAlignment="1" applyProtection="1">
      <alignment horizontal="right" vertical="center"/>
    </xf>
    <xf numFmtId="0" fontId="18" fillId="4" borderId="0" xfId="0" applyFont="1" applyFill="1" applyAlignment="1" applyProtection="1">
      <alignment horizontal="left" vertical="center" indent="1"/>
    </xf>
    <xf numFmtId="167" fontId="17" fillId="4" borderId="7" xfId="0" applyNumberFormat="1" applyFont="1" applyFill="1" applyBorder="1" applyAlignment="1" applyProtection="1">
      <alignment horizontal="right" vertical="center"/>
    </xf>
    <xf numFmtId="3" fontId="17" fillId="4" borderId="7" xfId="0" applyNumberFormat="1" applyFont="1" applyFill="1" applyBorder="1" applyAlignment="1" applyProtection="1">
      <alignment horizontal="right" vertical="center"/>
    </xf>
    <xf numFmtId="169" fontId="17" fillId="4" borderId="7" xfId="0" applyNumberFormat="1" applyFont="1" applyFill="1" applyBorder="1" applyAlignment="1" applyProtection="1">
      <alignment horizontal="right" vertical="center"/>
    </xf>
    <xf numFmtId="3" fontId="18" fillId="0" borderId="6" xfId="0" applyNumberFormat="1" applyFont="1" applyBorder="1" applyAlignment="1" applyProtection="1">
      <alignment horizontal="right" vertical="center"/>
    </xf>
    <xf numFmtId="169" fontId="18" fillId="0" borderId="6" xfId="0" applyNumberFormat="1" applyFont="1" applyBorder="1" applyAlignment="1" applyProtection="1">
      <alignment horizontal="right" vertical="center"/>
    </xf>
    <xf numFmtId="0" fontId="14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Spending by Category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Dashboard!$B$50</c:f>
              <c:strCache>
                <c:ptCount val="1"/>
                <c:pt idx="0">
                  <c:v>Spending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dPt>
            <c:idx val="6"/>
            <c:spPr>
              <a:solidFill>
                <a:srgbClr val="2C3E6B"/>
              </a:solidFill>
              <a:ln>
                <a:noFill/>
              </a:ln>
            </c:spPr>
          </c:dPt>
          <c:dPt>
            <c:idx val="7"/>
            <c:spPr>
              <a:solidFill>
                <a:srgbClr val="4A4F5E"/>
              </a:solidFill>
              <a:ln>
                <a:noFill/>
              </a:ln>
            </c:spPr>
          </c:dPt>
          <c:dPt>
            <c:idx val="8"/>
            <c:spPr>
              <a:solidFill>
                <a:srgbClr val="14213D"/>
              </a:solidFill>
              <a:ln>
                <a:noFill/>
              </a:ln>
            </c:spPr>
          </c:dPt>
          <c:cat>
            <c:strRef>
              <c:f>Dashboard!$C$49:$K$49</c:f>
              <c:strCache>
                <c:ptCount val="9"/>
                <c:pt idx="0">
                  <c:v>Housing</c:v>
                </c:pt>
                <c:pt idx="1">
                  <c:v>Food &amp; Dining</c:v>
                </c:pt>
                <c:pt idx="2">
                  <c:v>Transportation</c:v>
                </c:pt>
                <c:pt idx="3">
                  <c:v>Utilities</c:v>
                </c:pt>
                <c:pt idx="4">
                  <c:v>Entertainment</c:v>
                </c:pt>
                <c:pt idx="5">
                  <c:v>Shopping</c:v>
                </c:pt>
                <c:pt idx="6">
                  <c:v>Health</c:v>
                </c:pt>
                <c:pt idx="7">
                  <c:v>Personal</c:v>
                </c:pt>
                <c:pt idx="8">
                  <c:v>Subscriptions</c:v>
                </c:pt>
              </c:strCache>
            </c:strRef>
          </c:cat>
          <c:val>
            <c:numRef>
              <c:f>Dashboard!$C$50:$K$50</c:f>
              <c:numCache>
                <c:formatCode>$#,##0</c:formatCode>
                <c:ptCount val="9"/>
                <c:pt idx="0">
                  <c:v>1400</c:v>
                </c:pt>
                <c:pt idx="1">
                  <c:v>365.69</c:v>
                </c:pt>
                <c:pt idx="2">
                  <c:v>137.5</c:v>
                </c:pt>
                <c:pt idx="3">
                  <c:v>243</c:v>
                </c:pt>
                <c:pt idx="4">
                  <c:v>103</c:v>
                </c:pt>
                <c:pt idx="5">
                  <c:v>134.99</c:v>
                </c:pt>
                <c:pt idx="6">
                  <c:v>65</c:v>
                </c:pt>
                <c:pt idx="7">
                  <c:v>35</c:v>
                </c:pt>
                <c:pt idx="8">
                  <c:v>29.97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Daily Spending - March 2026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Dashboard!$B$52</c:f>
              <c:strCache>
                <c:ptCount val="1"/>
                <c:pt idx="0">
                  <c:v>Spending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Dashboard!$C$51:$AG$51</c:f>
              <c:strCache>
                <c:ptCount val="31"/>
                <c:pt idx="0">
                  <c:v>Mar 1</c:v>
                </c:pt>
                <c:pt idx="1">
                  <c:v>Mar 2</c:v>
                </c:pt>
                <c:pt idx="2">
                  <c:v>Mar 3</c:v>
                </c:pt>
                <c:pt idx="3">
                  <c:v>Mar 4</c:v>
                </c:pt>
                <c:pt idx="4">
                  <c:v>Mar 5</c:v>
                </c:pt>
                <c:pt idx="5">
                  <c:v>Mar 6</c:v>
                </c:pt>
                <c:pt idx="6">
                  <c:v>Mar 7</c:v>
                </c:pt>
                <c:pt idx="7">
                  <c:v>Mar 8</c:v>
                </c:pt>
                <c:pt idx="8">
                  <c:v>Mar 9</c:v>
                </c:pt>
                <c:pt idx="9">
                  <c:v>Mar 10</c:v>
                </c:pt>
                <c:pt idx="10">
                  <c:v>Mar 11</c:v>
                </c:pt>
                <c:pt idx="11">
                  <c:v>Mar 12</c:v>
                </c:pt>
                <c:pt idx="12">
                  <c:v>Mar 13</c:v>
                </c:pt>
                <c:pt idx="13">
                  <c:v>Mar 14</c:v>
                </c:pt>
                <c:pt idx="14">
                  <c:v>Mar 15</c:v>
                </c:pt>
                <c:pt idx="15">
                  <c:v>Mar 16</c:v>
                </c:pt>
                <c:pt idx="16">
                  <c:v>Mar 17</c:v>
                </c:pt>
                <c:pt idx="17">
                  <c:v>Mar 18</c:v>
                </c:pt>
                <c:pt idx="18">
                  <c:v>Mar 19</c:v>
                </c:pt>
                <c:pt idx="19">
                  <c:v>Mar 20</c:v>
                </c:pt>
                <c:pt idx="20">
                  <c:v>Mar 21</c:v>
                </c:pt>
                <c:pt idx="21">
                  <c:v>Mar 22</c:v>
                </c:pt>
                <c:pt idx="22">
                  <c:v>Mar 23</c:v>
                </c:pt>
                <c:pt idx="23">
                  <c:v>Mar 24</c:v>
                </c:pt>
                <c:pt idx="24">
                  <c:v>Mar 25</c:v>
                </c:pt>
                <c:pt idx="25">
                  <c:v>Mar 26</c:v>
                </c:pt>
                <c:pt idx="26">
                  <c:v>Mar 27</c:v>
                </c:pt>
                <c:pt idx="27">
                  <c:v>Mar 28</c:v>
                </c:pt>
                <c:pt idx="28">
                  <c:v>Mar 29</c:v>
                </c:pt>
                <c:pt idx="29">
                  <c:v>Mar 30</c:v>
                </c:pt>
                <c:pt idx="30">
                  <c:v>Mar 31</c:v>
                </c:pt>
              </c:strCache>
            </c:strRef>
          </c:cat>
          <c:val>
            <c:numRef>
              <c:f>Dashboard!$C$52:$AG$52</c:f>
              <c:numCache>
                <c:formatCode>$#,##0</c:formatCode>
                <c:ptCount val="31"/>
                <c:pt idx="0">
                  <c:v>1410.99</c:v>
                </c:pt>
                <c:pt idx="1">
                  <c:v>87.34</c:v>
                </c:pt>
                <c:pt idx="2">
                  <c:v>56.5</c:v>
                </c:pt>
                <c:pt idx="3">
                  <c:v>0</c:v>
                </c:pt>
                <c:pt idx="4">
                  <c:v>135</c:v>
                </c:pt>
                <c:pt idx="5">
                  <c:v>15.99</c:v>
                </c:pt>
                <c:pt idx="6">
                  <c:v>62.5</c:v>
                </c:pt>
                <c:pt idx="7">
                  <c:v>89.99</c:v>
                </c:pt>
                <c:pt idx="8">
                  <c:v>60</c:v>
                </c:pt>
                <c:pt idx="9">
                  <c:v>28</c:v>
                </c:pt>
                <c:pt idx="10">
                  <c:v>134.2</c:v>
                </c:pt>
                <c:pt idx="11">
                  <c:v>15</c:v>
                </c:pt>
                <c:pt idx="12">
                  <c:v>35</c:v>
                </c:pt>
                <c:pt idx="13">
                  <c:v>50</c:v>
                </c:pt>
                <c:pt idx="14">
                  <c:v>8.75</c:v>
                </c:pt>
                <c:pt idx="15">
                  <c:v>0</c:v>
                </c:pt>
                <c:pt idx="16">
                  <c:v>22.5</c:v>
                </c:pt>
                <c:pt idx="17">
                  <c:v>2.99</c:v>
                </c:pt>
                <c:pt idx="18">
                  <c:v>25</c:v>
                </c:pt>
                <c:pt idx="19">
                  <c:v>75</c:v>
                </c:pt>
                <c:pt idx="20">
                  <c:v>0</c:v>
                </c:pt>
                <c:pt idx="21">
                  <c:v>68.4</c:v>
                </c:pt>
                <c:pt idx="22">
                  <c:v>0</c:v>
                </c:pt>
                <c:pt idx="23">
                  <c:v>38</c:v>
                </c:pt>
                <c:pt idx="24">
                  <c:v>48</c:v>
                </c:pt>
                <c:pt idx="25">
                  <c:v>0</c:v>
                </c:pt>
                <c:pt idx="26">
                  <c:v>45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3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60"/>
  <sheetViews>
    <sheetView workbookViewId="0" showGridLines="0" zoomScale="125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32" customWidth="1"/>
    <col min="3" max="3" width="18" customWidth="1"/>
    <col min="4" max="4" width="14" customWidth="1"/>
    <col min="5" max="5" width="18" customWidth="1"/>
    <col min="6" max="6" width="24" customWidth="1"/>
  </cols>
  <sheetData>
    <row r="1" ht="48" customHeight="1" spans="1:6" x14ac:dyDescent="0.25">
      <c r="A1" s="16" t="s">
        <v>62</v>
      </c>
      <c r="B1" s="16"/>
      <c r="C1" s="16"/>
      <c r="D1" s="16"/>
      <c r="E1" s="16"/>
      <c r="F1" s="16"/>
    </row>
    <row r="2" ht="24" customHeight="1" spans="1:6" x14ac:dyDescent="0.25">
      <c r="A2" s="17" t="s">
        <v>63</v>
      </c>
      <c r="B2" s="17"/>
      <c r="C2" s="17"/>
      <c r="D2" s="17"/>
      <c r="E2" s="17"/>
      <c r="F2" s="17"/>
    </row>
    <row r="3" ht="14" customHeight="1" x14ac:dyDescent="0.25"/>
    <row r="4" ht="32" customHeight="1" spans="1:6" x14ac:dyDescent="0.25">
      <c r="A4" s="18" t="s">
        <v>64</v>
      </c>
      <c r="B4" s="18" t="s">
        <v>65</v>
      </c>
      <c r="C4" s="18" t="s">
        <v>20</v>
      </c>
      <c r="D4" s="19" t="s">
        <v>66</v>
      </c>
      <c r="E4" s="18" t="s">
        <v>67</v>
      </c>
      <c r="F4" s="18" t="s">
        <v>68</v>
      </c>
    </row>
    <row r="5" ht="26" customHeight="1" spans="1:6" x14ac:dyDescent="0.25">
      <c r="A5" s="20">
        <v>46082</v>
      </c>
      <c r="B5" s="21" t="s">
        <v>69</v>
      </c>
      <c r="C5" s="21" t="s">
        <v>12</v>
      </c>
      <c r="D5" s="22">
        <v>1400</v>
      </c>
      <c r="E5" s="21" t="s">
        <v>70</v>
      </c>
      <c r="F5" s="21" t="s">
        <v>71</v>
      </c>
    </row>
    <row r="6" ht="26" customHeight="1" spans="1:6" x14ac:dyDescent="0.25">
      <c r="A6" s="20">
        <v>46082</v>
      </c>
      <c r="B6" s="21" t="s">
        <v>72</v>
      </c>
      <c r="C6" s="21" t="s">
        <v>28</v>
      </c>
      <c r="D6" s="22">
        <v>10.99</v>
      </c>
      <c r="E6" s="21" t="s">
        <v>73</v>
      </c>
      <c r="F6" s="21" t="s">
        <v>74</v>
      </c>
    </row>
    <row r="7" ht="26" customHeight="1" spans="1:6" x14ac:dyDescent="0.25">
      <c r="A7" s="20">
        <v>46083</v>
      </c>
      <c r="B7" s="21" t="s">
        <v>75</v>
      </c>
      <c r="C7" s="21" t="s">
        <v>21</v>
      </c>
      <c r="D7" s="22">
        <v>87.34</v>
      </c>
      <c r="E7" s="21" t="s">
        <v>76</v>
      </c>
      <c r="F7" s="21" t="s">
        <v>77</v>
      </c>
    </row>
    <row r="8" ht="26" customHeight="1" spans="1:6" x14ac:dyDescent="0.25">
      <c r="A8" s="20">
        <v>46084</v>
      </c>
      <c r="B8" s="21" t="s">
        <v>78</v>
      </c>
      <c r="C8" s="21" t="s">
        <v>22</v>
      </c>
      <c r="D8" s="22">
        <v>52</v>
      </c>
      <c r="E8" s="21" t="s">
        <v>73</v>
      </c>
      <c r="F8" s="21" t="s">
        <v>74</v>
      </c>
    </row>
    <row r="9" ht="26" customHeight="1" spans="1:6" x14ac:dyDescent="0.25">
      <c r="A9" s="20">
        <v>46084</v>
      </c>
      <c r="B9" s="21" t="s">
        <v>79</v>
      </c>
      <c r="C9" s="21" t="s">
        <v>21</v>
      </c>
      <c r="D9" s="22">
        <v>4.5</v>
      </c>
      <c r="E9" s="21" t="s">
        <v>76</v>
      </c>
      <c r="F9" s="21" t="s">
        <v>74</v>
      </c>
    </row>
    <row r="10" ht="26" customHeight="1" spans="1:6" x14ac:dyDescent="0.25">
      <c r="A10" s="20">
        <v>46086</v>
      </c>
      <c r="B10" s="21" t="s">
        <v>80</v>
      </c>
      <c r="C10" s="21" t="s">
        <v>23</v>
      </c>
      <c r="D10" s="22">
        <v>95</v>
      </c>
      <c r="E10" s="21" t="s">
        <v>70</v>
      </c>
      <c r="F10" s="21" t="s">
        <v>81</v>
      </c>
    </row>
    <row r="11" ht="26" customHeight="1" spans="1:6" x14ac:dyDescent="0.25">
      <c r="A11" s="20">
        <v>46086</v>
      </c>
      <c r="B11" s="21" t="s">
        <v>82</v>
      </c>
      <c r="C11" s="21" t="s">
        <v>26</v>
      </c>
      <c r="D11" s="22">
        <v>40</v>
      </c>
      <c r="E11" s="21" t="s">
        <v>73</v>
      </c>
      <c r="F11" s="21" t="s">
        <v>83</v>
      </c>
    </row>
    <row r="12" ht="26" customHeight="1" spans="1:6" x14ac:dyDescent="0.25">
      <c r="A12" s="20">
        <v>46087</v>
      </c>
      <c r="B12" s="21" t="s">
        <v>84</v>
      </c>
      <c r="C12" s="21" t="s">
        <v>28</v>
      </c>
      <c r="D12" s="22">
        <v>15.99</v>
      </c>
      <c r="E12" s="21" t="s">
        <v>73</v>
      </c>
      <c r="F12" s="21" t="s">
        <v>74</v>
      </c>
    </row>
    <row r="13" ht="26" customHeight="1" spans="1:6" x14ac:dyDescent="0.25">
      <c r="A13" s="20">
        <v>46088</v>
      </c>
      <c r="B13" s="21" t="s">
        <v>85</v>
      </c>
      <c r="C13" s="21" t="s">
        <v>21</v>
      </c>
      <c r="D13" s="22">
        <v>62.5</v>
      </c>
      <c r="E13" s="21" t="s">
        <v>73</v>
      </c>
      <c r="F13" s="21" t="s">
        <v>86</v>
      </c>
    </row>
    <row r="14" ht="26" customHeight="1" spans="1:6" x14ac:dyDescent="0.25">
      <c r="A14" s="20">
        <v>46089</v>
      </c>
      <c r="B14" s="21" t="s">
        <v>87</v>
      </c>
      <c r="C14" s="21" t="s">
        <v>25</v>
      </c>
      <c r="D14" s="22">
        <v>89.99</v>
      </c>
      <c r="E14" s="21" t="s">
        <v>76</v>
      </c>
      <c r="F14" s="21" t="s">
        <v>88</v>
      </c>
    </row>
    <row r="15" ht="26" customHeight="1" spans="1:6" x14ac:dyDescent="0.25">
      <c r="A15" s="20">
        <v>46090</v>
      </c>
      <c r="B15" s="21" t="s">
        <v>89</v>
      </c>
      <c r="C15" s="21" t="s">
        <v>23</v>
      </c>
      <c r="D15" s="22">
        <v>60</v>
      </c>
      <c r="E15" s="21" t="s">
        <v>70</v>
      </c>
      <c r="F15" s="21" t="s">
        <v>74</v>
      </c>
    </row>
    <row r="16" ht="26" customHeight="1" spans="1:6" x14ac:dyDescent="0.25">
      <c r="A16" s="20">
        <v>46091</v>
      </c>
      <c r="B16" s="21" t="s">
        <v>90</v>
      </c>
      <c r="C16" s="21" t="s">
        <v>24</v>
      </c>
      <c r="D16" s="22">
        <v>28</v>
      </c>
      <c r="E16" s="21" t="s">
        <v>73</v>
      </c>
      <c r="F16" s="21" t="s">
        <v>91</v>
      </c>
    </row>
    <row r="17" ht="26" customHeight="1" spans="1:6" x14ac:dyDescent="0.25">
      <c r="A17" s="20">
        <v>46092</v>
      </c>
      <c r="B17" s="21" t="s">
        <v>92</v>
      </c>
      <c r="C17" s="21" t="s">
        <v>21</v>
      </c>
      <c r="D17" s="22">
        <v>134.2</v>
      </c>
      <c r="E17" s="21" t="s">
        <v>76</v>
      </c>
      <c r="F17" s="21" t="s">
        <v>93</v>
      </c>
    </row>
    <row r="18" ht="26" customHeight="1" spans="1:6" x14ac:dyDescent="0.25">
      <c r="A18" s="20">
        <v>46093</v>
      </c>
      <c r="B18" s="21" t="s">
        <v>94</v>
      </c>
      <c r="C18" s="21" t="s">
        <v>22</v>
      </c>
      <c r="D18" s="22">
        <v>15</v>
      </c>
      <c r="E18" s="21" t="s">
        <v>95</v>
      </c>
      <c r="F18" s="21" t="s">
        <v>74</v>
      </c>
    </row>
    <row r="19" ht="26" customHeight="1" spans="1:6" x14ac:dyDescent="0.25">
      <c r="A19" s="20">
        <v>46094</v>
      </c>
      <c r="B19" s="21" t="s">
        <v>96</v>
      </c>
      <c r="C19" s="21" t="s">
        <v>27</v>
      </c>
      <c r="D19" s="22">
        <v>35</v>
      </c>
      <c r="E19" s="21" t="s">
        <v>95</v>
      </c>
      <c r="F19" s="21" t="s">
        <v>74</v>
      </c>
    </row>
    <row r="20" ht="26" customHeight="1" spans="1:6" x14ac:dyDescent="0.25">
      <c r="A20" s="20">
        <v>46095</v>
      </c>
      <c r="B20" s="21" t="s">
        <v>97</v>
      </c>
      <c r="C20" s="21" t="s">
        <v>23</v>
      </c>
      <c r="D20" s="22">
        <v>50</v>
      </c>
      <c r="E20" s="21" t="s">
        <v>70</v>
      </c>
      <c r="F20" s="21" t="s">
        <v>74</v>
      </c>
    </row>
    <row r="21" ht="26" customHeight="1" spans="1:6" x14ac:dyDescent="0.25">
      <c r="A21" s="20">
        <v>46096</v>
      </c>
      <c r="B21" s="21" t="s">
        <v>98</v>
      </c>
      <c r="C21" s="21" t="s">
        <v>21</v>
      </c>
      <c r="D21" s="22">
        <v>8.75</v>
      </c>
      <c r="E21" s="21" t="s">
        <v>76</v>
      </c>
      <c r="F21" s="21" t="s">
        <v>74</v>
      </c>
    </row>
    <row r="22" ht="26" customHeight="1" spans="1:6" x14ac:dyDescent="0.25">
      <c r="A22" s="20">
        <v>46098</v>
      </c>
      <c r="B22" s="21" t="s">
        <v>99</v>
      </c>
      <c r="C22" s="21" t="s">
        <v>22</v>
      </c>
      <c r="D22" s="22">
        <v>22.5</v>
      </c>
      <c r="E22" s="21" t="s">
        <v>73</v>
      </c>
      <c r="F22" s="21" t="s">
        <v>100</v>
      </c>
    </row>
    <row r="23" ht="26" customHeight="1" spans="1:6" x14ac:dyDescent="0.25">
      <c r="A23" s="20">
        <v>46099</v>
      </c>
      <c r="B23" s="21" t="s">
        <v>101</v>
      </c>
      <c r="C23" s="21" t="s">
        <v>28</v>
      </c>
      <c r="D23" s="22">
        <v>2.99</v>
      </c>
      <c r="E23" s="21" t="s">
        <v>73</v>
      </c>
      <c r="F23" s="21" t="s">
        <v>74</v>
      </c>
    </row>
    <row r="24" ht="26" customHeight="1" spans="1:6" x14ac:dyDescent="0.25">
      <c r="A24" s="20">
        <v>46100</v>
      </c>
      <c r="B24" s="21" t="s">
        <v>102</v>
      </c>
      <c r="C24" s="21" t="s">
        <v>26</v>
      </c>
      <c r="D24" s="22">
        <v>25</v>
      </c>
      <c r="E24" s="21" t="s">
        <v>76</v>
      </c>
      <c r="F24" s="21" t="s">
        <v>74</v>
      </c>
    </row>
    <row r="25" ht="26" customHeight="1" spans="1:6" x14ac:dyDescent="0.25">
      <c r="A25" s="20">
        <v>46101</v>
      </c>
      <c r="B25" s="21" t="s">
        <v>103</v>
      </c>
      <c r="C25" s="21" t="s">
        <v>24</v>
      </c>
      <c r="D25" s="22">
        <v>75</v>
      </c>
      <c r="E25" s="21" t="s">
        <v>73</v>
      </c>
      <c r="F25" s="21" t="s">
        <v>104</v>
      </c>
    </row>
    <row r="26" ht="26" customHeight="1" spans="1:6" x14ac:dyDescent="0.25">
      <c r="A26" s="20">
        <v>46103</v>
      </c>
      <c r="B26" s="21" t="s">
        <v>105</v>
      </c>
      <c r="C26" s="21" t="s">
        <v>21</v>
      </c>
      <c r="D26" s="22">
        <v>68.4</v>
      </c>
      <c r="E26" s="21" t="s">
        <v>76</v>
      </c>
      <c r="F26" s="21" t="s">
        <v>74</v>
      </c>
    </row>
    <row r="27" ht="26" customHeight="1" spans="1:6" x14ac:dyDescent="0.25">
      <c r="A27" s="20">
        <v>46105</v>
      </c>
      <c r="B27" s="21" t="s">
        <v>106</v>
      </c>
      <c r="C27" s="21" t="s">
        <v>23</v>
      </c>
      <c r="D27" s="22">
        <v>38</v>
      </c>
      <c r="E27" s="21" t="s">
        <v>70</v>
      </c>
      <c r="F27" s="21" t="s">
        <v>74</v>
      </c>
    </row>
    <row r="28" ht="26" customHeight="1" spans="1:6" x14ac:dyDescent="0.25">
      <c r="A28" s="20">
        <v>46106</v>
      </c>
      <c r="B28" s="21" t="s">
        <v>78</v>
      </c>
      <c r="C28" s="21" t="s">
        <v>22</v>
      </c>
      <c r="D28" s="22">
        <v>48</v>
      </c>
      <c r="E28" s="21" t="s">
        <v>73</v>
      </c>
      <c r="F28" s="21" t="s">
        <v>74</v>
      </c>
    </row>
    <row r="29" ht="26" customHeight="1" spans="1:6" x14ac:dyDescent="0.25">
      <c r="A29" s="20">
        <v>46108</v>
      </c>
      <c r="B29" s="21" t="s">
        <v>107</v>
      </c>
      <c r="C29" s="21" t="s">
        <v>25</v>
      </c>
      <c r="D29" s="22">
        <v>45</v>
      </c>
      <c r="E29" s="21" t="s">
        <v>76</v>
      </c>
      <c r="F29" s="21" t="s">
        <v>74</v>
      </c>
    </row>
    <row r="30" ht="26" customHeight="1" spans="1:6" x14ac:dyDescent="0.25">
      <c r="A30" s="20" t="s">
        <v>74</v>
      </c>
      <c r="B30" s="21" t="s">
        <v>74</v>
      </c>
      <c r="C30" s="21" t="s">
        <v>74</v>
      </c>
      <c r="D30" s="22" t="s">
        <v>74</v>
      </c>
      <c r="E30" s="21" t="s">
        <v>74</v>
      </c>
      <c r="F30" s="21" t="s">
        <v>74</v>
      </c>
    </row>
    <row r="31" ht="26" customHeight="1" spans="1:6" x14ac:dyDescent="0.25">
      <c r="A31" s="20" t="s">
        <v>74</v>
      </c>
      <c r="B31" s="21" t="s">
        <v>74</v>
      </c>
      <c r="C31" s="21" t="s">
        <v>74</v>
      </c>
      <c r="D31" s="22" t="s">
        <v>74</v>
      </c>
      <c r="E31" s="21" t="s">
        <v>74</v>
      </c>
      <c r="F31" s="21" t="s">
        <v>74</v>
      </c>
    </row>
    <row r="32" ht="26" customHeight="1" spans="1:6" x14ac:dyDescent="0.25">
      <c r="A32" s="20" t="s">
        <v>74</v>
      </c>
      <c r="B32" s="21" t="s">
        <v>74</v>
      </c>
      <c r="C32" s="21" t="s">
        <v>74</v>
      </c>
      <c r="D32" s="22" t="s">
        <v>74</v>
      </c>
      <c r="E32" s="21" t="s">
        <v>74</v>
      </c>
      <c r="F32" s="21" t="s">
        <v>74</v>
      </c>
    </row>
    <row r="33" ht="26" customHeight="1" spans="1:6" x14ac:dyDescent="0.25">
      <c r="A33" s="20" t="s">
        <v>74</v>
      </c>
      <c r="B33" s="21" t="s">
        <v>74</v>
      </c>
      <c r="C33" s="21" t="s">
        <v>74</v>
      </c>
      <c r="D33" s="22" t="s">
        <v>74</v>
      </c>
      <c r="E33" s="21" t="s">
        <v>74</v>
      </c>
      <c r="F33" s="21" t="s">
        <v>74</v>
      </c>
    </row>
    <row r="34" ht="26" customHeight="1" spans="1:6" x14ac:dyDescent="0.25">
      <c r="A34" s="20" t="s">
        <v>74</v>
      </c>
      <c r="B34" s="21" t="s">
        <v>74</v>
      </c>
      <c r="C34" s="21" t="s">
        <v>74</v>
      </c>
      <c r="D34" s="22" t="s">
        <v>74</v>
      </c>
      <c r="E34" s="21" t="s">
        <v>74</v>
      </c>
      <c r="F34" s="21" t="s">
        <v>74</v>
      </c>
    </row>
    <row r="35" ht="26" customHeight="1" spans="1:6" x14ac:dyDescent="0.25">
      <c r="A35" s="20" t="s">
        <v>74</v>
      </c>
      <c r="B35" s="21" t="s">
        <v>74</v>
      </c>
      <c r="C35" s="21" t="s">
        <v>74</v>
      </c>
      <c r="D35" s="22" t="s">
        <v>74</v>
      </c>
      <c r="E35" s="21" t="s">
        <v>74</v>
      </c>
      <c r="F35" s="21" t="s">
        <v>74</v>
      </c>
    </row>
    <row r="36" ht="26" customHeight="1" spans="1:6" x14ac:dyDescent="0.25">
      <c r="A36" s="20" t="s">
        <v>74</v>
      </c>
      <c r="B36" s="21" t="s">
        <v>74</v>
      </c>
      <c r="C36" s="21" t="s">
        <v>74</v>
      </c>
      <c r="D36" s="22" t="s">
        <v>74</v>
      </c>
      <c r="E36" s="21" t="s">
        <v>74</v>
      </c>
      <c r="F36" s="21" t="s">
        <v>74</v>
      </c>
    </row>
    <row r="37" ht="26" customHeight="1" spans="1:6" x14ac:dyDescent="0.25">
      <c r="A37" s="20" t="s">
        <v>74</v>
      </c>
      <c r="B37" s="21" t="s">
        <v>74</v>
      </c>
      <c r="C37" s="21" t="s">
        <v>74</v>
      </c>
      <c r="D37" s="22" t="s">
        <v>74</v>
      </c>
      <c r="E37" s="21" t="s">
        <v>74</v>
      </c>
      <c r="F37" s="21" t="s">
        <v>74</v>
      </c>
    </row>
    <row r="38" ht="26" customHeight="1" spans="1:6" x14ac:dyDescent="0.25">
      <c r="A38" s="20" t="s">
        <v>74</v>
      </c>
      <c r="B38" s="21" t="s">
        <v>74</v>
      </c>
      <c r="C38" s="21" t="s">
        <v>74</v>
      </c>
      <c r="D38" s="22" t="s">
        <v>74</v>
      </c>
      <c r="E38" s="21" t="s">
        <v>74</v>
      </c>
      <c r="F38" s="21" t="s">
        <v>74</v>
      </c>
    </row>
    <row r="39" ht="26" customHeight="1" spans="1:6" x14ac:dyDescent="0.25">
      <c r="A39" s="20" t="s">
        <v>74</v>
      </c>
      <c r="B39" s="21" t="s">
        <v>74</v>
      </c>
      <c r="C39" s="21" t="s">
        <v>74</v>
      </c>
      <c r="D39" s="22" t="s">
        <v>74</v>
      </c>
      <c r="E39" s="21" t="s">
        <v>74</v>
      </c>
      <c r="F39" s="21" t="s">
        <v>74</v>
      </c>
    </row>
    <row r="40" ht="26" customHeight="1" spans="1:6" x14ac:dyDescent="0.25">
      <c r="A40" s="20" t="s">
        <v>74</v>
      </c>
      <c r="B40" s="21" t="s">
        <v>74</v>
      </c>
      <c r="C40" s="21" t="s">
        <v>74</v>
      </c>
      <c r="D40" s="22" t="s">
        <v>74</v>
      </c>
      <c r="E40" s="21" t="s">
        <v>74</v>
      </c>
      <c r="F40" s="21" t="s">
        <v>74</v>
      </c>
    </row>
    <row r="41" ht="26" customHeight="1" spans="1:6" x14ac:dyDescent="0.25">
      <c r="A41" s="20" t="s">
        <v>74</v>
      </c>
      <c r="B41" s="21" t="s">
        <v>74</v>
      </c>
      <c r="C41" s="21" t="s">
        <v>74</v>
      </c>
      <c r="D41" s="22" t="s">
        <v>74</v>
      </c>
      <c r="E41" s="21" t="s">
        <v>74</v>
      </c>
      <c r="F41" s="21" t="s">
        <v>74</v>
      </c>
    </row>
    <row r="42" ht="26" customHeight="1" spans="1:6" x14ac:dyDescent="0.25">
      <c r="A42" s="20" t="s">
        <v>74</v>
      </c>
      <c r="B42" s="21" t="s">
        <v>74</v>
      </c>
      <c r="C42" s="21" t="s">
        <v>74</v>
      </c>
      <c r="D42" s="22" t="s">
        <v>74</v>
      </c>
      <c r="E42" s="21" t="s">
        <v>74</v>
      </c>
      <c r="F42" s="21" t="s">
        <v>74</v>
      </c>
    </row>
    <row r="43" ht="26" customHeight="1" spans="1:6" x14ac:dyDescent="0.25">
      <c r="A43" s="20" t="s">
        <v>74</v>
      </c>
      <c r="B43" s="21" t="s">
        <v>74</v>
      </c>
      <c r="C43" s="21" t="s">
        <v>74</v>
      </c>
      <c r="D43" s="22" t="s">
        <v>74</v>
      </c>
      <c r="E43" s="21" t="s">
        <v>74</v>
      </c>
      <c r="F43" s="21" t="s">
        <v>74</v>
      </c>
    </row>
    <row r="44" ht="26" customHeight="1" spans="1:6" x14ac:dyDescent="0.25">
      <c r="A44" s="20" t="s">
        <v>74</v>
      </c>
      <c r="B44" s="21" t="s">
        <v>74</v>
      </c>
      <c r="C44" s="21" t="s">
        <v>74</v>
      </c>
      <c r="D44" s="22" t="s">
        <v>74</v>
      </c>
      <c r="E44" s="21" t="s">
        <v>74</v>
      </c>
      <c r="F44" s="21" t="s">
        <v>74</v>
      </c>
    </row>
    <row r="45" ht="26" customHeight="1" spans="1:6" x14ac:dyDescent="0.25">
      <c r="A45" s="20" t="s">
        <v>74</v>
      </c>
      <c r="B45" s="21" t="s">
        <v>74</v>
      </c>
      <c r="C45" s="21" t="s">
        <v>74</v>
      </c>
      <c r="D45" s="22" t="s">
        <v>74</v>
      </c>
      <c r="E45" s="21" t="s">
        <v>74</v>
      </c>
      <c r="F45" s="21" t="s">
        <v>74</v>
      </c>
    </row>
    <row r="46" ht="26" customHeight="1" spans="1:6" x14ac:dyDescent="0.25">
      <c r="A46" s="20" t="s">
        <v>74</v>
      </c>
      <c r="B46" s="21" t="s">
        <v>74</v>
      </c>
      <c r="C46" s="21" t="s">
        <v>74</v>
      </c>
      <c r="D46" s="22" t="s">
        <v>74</v>
      </c>
      <c r="E46" s="21" t="s">
        <v>74</v>
      </c>
      <c r="F46" s="21" t="s">
        <v>74</v>
      </c>
    </row>
    <row r="47" ht="26" customHeight="1" spans="1:6" x14ac:dyDescent="0.25">
      <c r="A47" s="20" t="s">
        <v>74</v>
      </c>
      <c r="B47" s="21" t="s">
        <v>74</v>
      </c>
      <c r="C47" s="21" t="s">
        <v>74</v>
      </c>
      <c r="D47" s="22" t="s">
        <v>74</v>
      </c>
      <c r="E47" s="21" t="s">
        <v>74</v>
      </c>
      <c r="F47" s="21" t="s">
        <v>74</v>
      </c>
    </row>
    <row r="48" ht="26" customHeight="1" spans="1:6" x14ac:dyDescent="0.25">
      <c r="A48" s="20" t="s">
        <v>74</v>
      </c>
      <c r="B48" s="21" t="s">
        <v>74</v>
      </c>
      <c r="C48" s="21" t="s">
        <v>74</v>
      </c>
      <c r="D48" s="22" t="s">
        <v>74</v>
      </c>
      <c r="E48" s="21" t="s">
        <v>74</v>
      </c>
      <c r="F48" s="21" t="s">
        <v>74</v>
      </c>
    </row>
    <row r="49" ht="26" customHeight="1" spans="1:6" x14ac:dyDescent="0.25">
      <c r="A49" s="20" t="s">
        <v>74</v>
      </c>
      <c r="B49" s="21" t="s">
        <v>74</v>
      </c>
      <c r="C49" s="21" t="s">
        <v>74</v>
      </c>
      <c r="D49" s="22" t="s">
        <v>74</v>
      </c>
      <c r="E49" s="21" t="s">
        <v>74</v>
      </c>
      <c r="F49" s="21" t="s">
        <v>74</v>
      </c>
    </row>
    <row r="50" ht="26" customHeight="1" spans="1:6" x14ac:dyDescent="0.25">
      <c r="A50" s="20" t="s">
        <v>74</v>
      </c>
      <c r="B50" s="21" t="s">
        <v>74</v>
      </c>
      <c r="C50" s="21" t="s">
        <v>74</v>
      </c>
      <c r="D50" s="22" t="s">
        <v>74</v>
      </c>
      <c r="E50" s="21" t="s">
        <v>74</v>
      </c>
      <c r="F50" s="21" t="s">
        <v>74</v>
      </c>
    </row>
    <row r="51" ht="26" customHeight="1" spans="1:6" x14ac:dyDescent="0.25">
      <c r="A51" s="20" t="s">
        <v>74</v>
      </c>
      <c r="B51" s="21" t="s">
        <v>74</v>
      </c>
      <c r="C51" s="21" t="s">
        <v>74</v>
      </c>
      <c r="D51" s="22" t="s">
        <v>74</v>
      </c>
      <c r="E51" s="21" t="s">
        <v>74</v>
      </c>
      <c r="F51" s="21" t="s">
        <v>74</v>
      </c>
    </row>
    <row r="52" ht="26" customHeight="1" spans="1:6" x14ac:dyDescent="0.25">
      <c r="A52" s="20" t="s">
        <v>74</v>
      </c>
      <c r="B52" s="21" t="s">
        <v>74</v>
      </c>
      <c r="C52" s="21" t="s">
        <v>74</v>
      </c>
      <c r="D52" s="22" t="s">
        <v>74</v>
      </c>
      <c r="E52" s="21" t="s">
        <v>74</v>
      </c>
      <c r="F52" s="21" t="s">
        <v>74</v>
      </c>
    </row>
    <row r="53" ht="26" customHeight="1" spans="1:6" x14ac:dyDescent="0.25">
      <c r="A53" s="20" t="s">
        <v>74</v>
      </c>
      <c r="B53" s="21" t="s">
        <v>74</v>
      </c>
      <c r="C53" s="21" t="s">
        <v>74</v>
      </c>
      <c r="D53" s="22" t="s">
        <v>74</v>
      </c>
      <c r="E53" s="21" t="s">
        <v>74</v>
      </c>
      <c r="F53" s="21" t="s">
        <v>74</v>
      </c>
    </row>
    <row r="54" ht="26" customHeight="1" spans="1:6" x14ac:dyDescent="0.25">
      <c r="A54" s="20" t="s">
        <v>74</v>
      </c>
      <c r="B54" s="21" t="s">
        <v>74</v>
      </c>
      <c r="C54" s="21" t="s">
        <v>74</v>
      </c>
      <c r="D54" s="22" t="s">
        <v>74</v>
      </c>
      <c r="E54" s="21" t="s">
        <v>74</v>
      </c>
      <c r="F54" s="21" t="s">
        <v>74</v>
      </c>
    </row>
    <row r="55" ht="6" customHeight="1" x14ac:dyDescent="0.25"/>
    <row r="56" ht="26" customHeight="1" spans="1:4" x14ac:dyDescent="0.25">
      <c r="A56" s="23" t="s">
        <v>108</v>
      </c>
      <c r="B56" s="23"/>
      <c r="C56" s="24">
        <f>COUNTIF(D5:D54,"&gt;0")</f>
        <v>25</v>
      </c>
      <c r="D56" s="25">
        <f>SUM(D5:D54)</f>
        <v>2514.1499999999996</v>
      </c>
    </row>
    <row r="57" ht="10" customHeight="1" x14ac:dyDescent="0.25"/>
    <row r="58" ht="6" customHeight="1" x14ac:dyDescent="0.25"/>
    <row r="59" ht="20" customHeight="1" spans="1:6" x14ac:dyDescent="0.25">
      <c r="A59" s="13" t="s">
        <v>18</v>
      </c>
      <c r="B59" s="13"/>
      <c r="C59" s="13"/>
      <c r="D59" s="13"/>
      <c r="E59" s="13"/>
      <c r="F59" s="13"/>
    </row>
    <row r="60" ht="20" customHeight="1" spans="1:6" x14ac:dyDescent="0.25">
      <c r="A60" s="14" t="s">
        <v>19</v>
      </c>
      <c r="B60" s="14"/>
      <c r="C60" s="14"/>
      <c r="D60" s="14"/>
      <c r="E60" s="14"/>
      <c r="F60" s="14"/>
    </row>
  </sheetData>
  <sheetProtection sheet="1"/>
  <mergeCells count="5">
    <mergeCell ref="A1:F1"/>
    <mergeCell ref="A2:F2"/>
    <mergeCell ref="A56:B56"/>
    <mergeCell ref="A59:F59"/>
    <mergeCell ref="A60:F60"/>
  </mergeCells>
  <dataValidations count="4">
    <dataValidation type="list" sqref="C10:C54">
      <formula1>"Housing,Food &amp; Dining,Transportation,Utilities,Entertainment,Shopping,Health,Personal,Subscriptions,Other"</formula1>
    </dataValidation>
    <dataValidation type="list" sqref="C5:C54">
      <formula1>"Housing,Food &amp; Dining,Transportation,Utilities,Entertainment,Shopping,Health,Personal,Subscriptions,Other"</formula1>
    </dataValidation>
    <dataValidation type="list" sqref="E10:E54">
      <formula1>"Cash,Debit Card,Credit Card,Bank Transfer,Venmo/PayPal,Other"</formula1>
    </dataValidation>
    <dataValidation type="list" sqref="E5:E54">
      <formula1>"Cash,Debit Card,Credit Card,Bank Transfer,Venmo/PayPal,Other"</formula1>
    </dataValidation>
  </dataValidations>
  <hyperlinks>
    <hyperlink ref="A60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20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3" width="16" customWidth="1"/>
    <col min="4" max="4" width="18" customWidth="1"/>
    <col min="5" max="5" width="14" customWidth="1"/>
  </cols>
  <sheetData>
    <row r="1" ht="48" customHeight="1" spans="1:5" x14ac:dyDescent="0.25">
      <c r="A1" s="16" t="s">
        <v>109</v>
      </c>
      <c r="B1" s="16"/>
      <c r="C1" s="16"/>
      <c r="D1" s="16"/>
      <c r="E1" s="16"/>
    </row>
    <row r="2" ht="24" customHeight="1" spans="1:5" x14ac:dyDescent="0.25">
      <c r="A2" s="17" t="s">
        <v>110</v>
      </c>
      <c r="B2" s="17"/>
      <c r="C2" s="17"/>
      <c r="D2" s="17"/>
      <c r="E2" s="17"/>
    </row>
    <row r="3" ht="14" customHeight="1" x14ac:dyDescent="0.25"/>
    <row r="4" ht="28" customHeight="1" spans="1:5" x14ac:dyDescent="0.25">
      <c r="A4" s="11" t="s">
        <v>16</v>
      </c>
      <c r="B4" s="12"/>
      <c r="C4" s="12"/>
      <c r="D4" s="12"/>
      <c r="E4" s="12"/>
    </row>
    <row r="5" ht="32" customHeight="1" spans="1:5" x14ac:dyDescent="0.25">
      <c r="A5" s="18" t="s">
        <v>20</v>
      </c>
      <c r="B5" s="19" t="s">
        <v>111</v>
      </c>
      <c r="C5" s="19" t="s">
        <v>112</v>
      </c>
      <c r="D5" s="19" t="s">
        <v>113</v>
      </c>
      <c r="E5" s="19" t="s">
        <v>114</v>
      </c>
    </row>
    <row r="6" ht="26" customHeight="1" spans="1:5" x14ac:dyDescent="0.25">
      <c r="A6" s="26" t="s">
        <v>12</v>
      </c>
      <c r="B6" s="27">
        <f>SUMIF('Expense Log'!C5:C54,"Housing",'Expense Log'!D5:D54)</f>
        <v>1400</v>
      </c>
      <c r="C6" s="28">
        <f>COUNTIF('Expense Log'!C5:C54,"Housing")</f>
        <v>1</v>
      </c>
      <c r="D6" s="27">
        <f>IF(C6=0,0,B6/C6)</f>
        <v>1400</v>
      </c>
      <c r="E6" s="29">
        <f>IF(B$16=0,0,B6/B$16)</f>
        <v>0.5568482389674444</v>
      </c>
    </row>
    <row r="7" ht="26" customHeight="1" spans="1:5" x14ac:dyDescent="0.25">
      <c r="A7" s="30" t="s">
        <v>21</v>
      </c>
      <c r="B7" s="31">
        <f>SUMIF('Expense Log'!C5:C54,"Food &amp; Dining",'Expense Log'!D5:D54)</f>
        <v>365.68999999999994</v>
      </c>
      <c r="C7" s="32">
        <f>COUNTIF('Expense Log'!C5:C54,"Food &amp; Dining")</f>
        <v>6</v>
      </c>
      <c r="D7" s="31">
        <f>IF(C7=0,0,B7/C7)</f>
        <v>60.94833333333332</v>
      </c>
      <c r="E7" s="33">
        <f>IF(B$16=0,0,B7/B$16)</f>
        <v>0.14545273750571763</v>
      </c>
    </row>
    <row r="8" ht="26" customHeight="1" spans="1:5" x14ac:dyDescent="0.25">
      <c r="A8" s="26" t="s">
        <v>22</v>
      </c>
      <c r="B8" s="27">
        <f>SUMIF('Expense Log'!C5:C54,"Transportation",'Expense Log'!D5:D54)</f>
        <v>137.5</v>
      </c>
      <c r="C8" s="28">
        <f>COUNTIF('Expense Log'!C5:C54,"Transportation")</f>
        <v>4</v>
      </c>
      <c r="D8" s="27">
        <f>IF(C8=0,0,B8/C8)</f>
        <v>34.375</v>
      </c>
      <c r="E8" s="29">
        <f>IF(B$16=0,0,B8/B$16)</f>
        <v>0.054690452041445424</v>
      </c>
    </row>
    <row r="9" ht="26" customHeight="1" spans="1:5" x14ac:dyDescent="0.25">
      <c r="A9" s="30" t="s">
        <v>23</v>
      </c>
      <c r="B9" s="31">
        <f>SUMIF('Expense Log'!C5:C54,"Utilities",'Expense Log'!D5:D54)</f>
        <v>243</v>
      </c>
      <c r="C9" s="32">
        <f>COUNTIF('Expense Log'!C5:C54,"Utilities")</f>
        <v>4</v>
      </c>
      <c r="D9" s="31">
        <f>IF(C9=0,0,B9/C9)</f>
        <v>60.75</v>
      </c>
      <c r="E9" s="33">
        <f>IF(B$16=0,0,B9/B$16)</f>
        <v>0.09665294433506355</v>
      </c>
    </row>
    <row r="10" ht="26" customHeight="1" spans="1:5" x14ac:dyDescent="0.25">
      <c r="A10" s="26" t="s">
        <v>24</v>
      </c>
      <c r="B10" s="27">
        <f>SUMIF('Expense Log'!C5:C54,"Entertainment",'Expense Log'!D5:D54)</f>
        <v>103</v>
      </c>
      <c r="C10" s="28">
        <f>COUNTIF('Expense Log'!C5:C54,"Entertainment")</f>
        <v>2</v>
      </c>
      <c r="D10" s="27">
        <f>IF(C10=0,0,B10/C10)</f>
        <v>51.5</v>
      </c>
      <c r="E10" s="29">
        <f>IF(B$16=0,0,B10/B$16)</f>
        <v>0.04096812043831912</v>
      </c>
    </row>
    <row r="11" ht="26" customHeight="1" spans="1:5" x14ac:dyDescent="0.25">
      <c r="A11" s="30" t="s">
        <v>25</v>
      </c>
      <c r="B11" s="31">
        <f>SUMIF('Expense Log'!C5:C54,"Shopping",'Expense Log'!D5:D54)</f>
        <v>134.99</v>
      </c>
      <c r="C11" s="32">
        <f>COUNTIF('Expense Log'!C5:C54,"Shopping")</f>
        <v>2</v>
      </c>
      <c r="D11" s="31">
        <f>IF(C11=0,0,B11/C11)</f>
        <v>67.495</v>
      </c>
      <c r="E11" s="33">
        <f>IF(B$16=0,0,B11/B$16)</f>
        <v>0.05369210269872523</v>
      </c>
    </row>
    <row r="12" ht="26" customHeight="1" spans="1:5" x14ac:dyDescent="0.25">
      <c r="A12" s="26" t="s">
        <v>26</v>
      </c>
      <c r="B12" s="27">
        <f>SUMIF('Expense Log'!C5:C54,"Health",'Expense Log'!D5:D54)</f>
        <v>65</v>
      </c>
      <c r="C12" s="28">
        <f>COUNTIF('Expense Log'!C5:C54,"Health")</f>
        <v>2</v>
      </c>
      <c r="D12" s="27">
        <f>IF(C12=0,0,B12/C12)</f>
        <v>32.5</v>
      </c>
      <c r="E12" s="29">
        <f>IF(B$16=0,0,B12/B$16)</f>
        <v>0.025853668237774203</v>
      </c>
    </row>
    <row r="13" ht="26" customHeight="1" spans="1:5" x14ac:dyDescent="0.25">
      <c r="A13" s="30" t="s">
        <v>27</v>
      </c>
      <c r="B13" s="31">
        <f>SUMIF('Expense Log'!C5:C54,"Personal",'Expense Log'!D5:D54)</f>
        <v>35</v>
      </c>
      <c r="C13" s="32">
        <f>COUNTIF('Expense Log'!C5:C54,"Personal")</f>
        <v>1</v>
      </c>
      <c r="D13" s="31">
        <f>IF(C13=0,0,B13/C13)</f>
        <v>35</v>
      </c>
      <c r="E13" s="33">
        <f>IF(B$16=0,0,B13/B$16)</f>
        <v>0.01392120597418611</v>
      </c>
    </row>
    <row r="14" ht="26" customHeight="1" spans="1:5" x14ac:dyDescent="0.25">
      <c r="A14" s="26" t="s">
        <v>28</v>
      </c>
      <c r="B14" s="27">
        <f>SUMIF('Expense Log'!C5:C54,"Subscriptions",'Expense Log'!D5:D54)</f>
        <v>29.97</v>
      </c>
      <c r="C14" s="28">
        <f>COUNTIF('Expense Log'!C5:C54,"Subscriptions")</f>
        <v>3</v>
      </c>
      <c r="D14" s="27">
        <f>IF(C14=0,0,B14/C14)</f>
        <v>9.99</v>
      </c>
      <c r="E14" s="29">
        <f>IF(B$16=0,0,B14/B$16)</f>
        <v>0.011920529801324504</v>
      </c>
    </row>
    <row r="15" ht="26" customHeight="1" spans="1:5" x14ac:dyDescent="0.25">
      <c r="A15" s="30" t="s">
        <v>115</v>
      </c>
      <c r="B15" s="31">
        <f>SUMIF('Expense Log'!C5:C54,"Other",'Expense Log'!D5:D54)</f>
        <v>0</v>
      </c>
      <c r="C15" s="32">
        <f>COUNTIF('Expense Log'!C5:C54,"Other")</f>
        <v>0</v>
      </c>
      <c r="D15" s="31">
        <f>IF(C15=0,0,B15/C15)</f>
        <v>0</v>
      </c>
      <c r="E15" s="33">
        <f>IF(B$16=0,0,B15/B$16)</f>
        <v>0</v>
      </c>
    </row>
    <row r="16" ht="26" customHeight="1" spans="1:5" x14ac:dyDescent="0.25">
      <c r="A16" s="23" t="s">
        <v>116</v>
      </c>
      <c r="B16" s="25">
        <f>SUM(B6:B15)</f>
        <v>2514.1499999999996</v>
      </c>
      <c r="C16" s="34">
        <f>SUM(C6:C15)</f>
        <v>25</v>
      </c>
      <c r="D16" s="25">
        <f>IF(C16=0,0,B16/C16)</f>
        <v>100.56599999999999</v>
      </c>
      <c r="E16" s="35">
        <f>IF(B16=0,0,1)</f>
        <v>1</v>
      </c>
    </row>
    <row r="17" ht="10" customHeight="1" x14ac:dyDescent="0.25"/>
    <row r="18" ht="6" customHeight="1" x14ac:dyDescent="0.25"/>
    <row r="19" ht="20" customHeight="1" spans="1:5" x14ac:dyDescent="0.25">
      <c r="A19" s="13" t="s">
        <v>18</v>
      </c>
      <c r="B19" s="13"/>
      <c r="C19" s="13"/>
      <c r="D19" s="13"/>
      <c r="E19" s="13"/>
    </row>
    <row r="20" ht="20" customHeight="1" spans="1:5" x14ac:dyDescent="0.25">
      <c r="A20" s="14" t="s">
        <v>19</v>
      </c>
      <c r="B20" s="14"/>
      <c r="C20" s="14"/>
      <c r="D20" s="14"/>
      <c r="E20" s="14"/>
    </row>
  </sheetData>
  <sheetProtection sheet="1"/>
  <mergeCells count="4">
    <mergeCell ref="A1:E1"/>
    <mergeCell ref="A2:E2"/>
    <mergeCell ref="A19:E19"/>
    <mergeCell ref="A20:E20"/>
  </mergeCells>
  <hyperlinks>
    <hyperlink ref="A20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AG52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'Expense Log'!D56</f>
        <v>2514.1499999999996</v>
      </c>
      <c r="C5" s="5"/>
      <c r="E5" s="5">
        <f>IF('Expense Log'!D56=0,0,'Expense Log'!D56/31)</f>
        <v>81.1016129032258</v>
      </c>
      <c r="F5" s="5"/>
      <c r="H5" s="6">
        <f>MAX('Expense Log'!D5:D54)</f>
        <v>1400</v>
      </c>
      <c r="I5" s="6"/>
    </row>
    <row r="6" ht="20" customHeight="1" spans="2:9" x14ac:dyDescent="0.25">
      <c r="B6" s="7" t="s">
        <v>6</v>
      </c>
      <c r="C6" s="7"/>
      <c r="E6" s="7" t="s">
        <v>7</v>
      </c>
      <c r="F6" s="7"/>
      <c r="H6" s="7" t="s">
        <v>8</v>
      </c>
      <c r="I6" s="7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8">
        <f>COUNTIF('Expense Log'!D5:D54,"&gt;0")</f>
        <v>25</v>
      </c>
      <c r="C9" s="8"/>
      <c r="E9" s="9" t="s">
        <v>12</v>
      </c>
      <c r="F9" s="9"/>
      <c r="H9" s="10">
        <v>-0.05</v>
      </c>
      <c r="I9" s="10"/>
    </row>
    <row r="10" ht="20" customHeight="1" spans="2:9" x14ac:dyDescent="0.25">
      <c r="B10" s="7" t="s">
        <v>13</v>
      </c>
      <c r="C10" s="7"/>
      <c r="E10" s="7" t="s">
        <v>14</v>
      </c>
      <c r="F10" s="7"/>
      <c r="H10" s="7" t="s">
        <v>15</v>
      </c>
      <c r="I10" s="7"/>
    </row>
    <row r="11" ht="14" customHeight="1" x14ac:dyDescent="0.25"/>
    <row r="12" ht="28" customHeight="1" spans="2:9" x14ac:dyDescent="0.25">
      <c r="B12" s="11" t="s">
        <v>16</v>
      </c>
      <c r="C12" s="12"/>
      <c r="D12" s="12"/>
      <c r="E12" s="12"/>
      <c r="F12" s="12"/>
      <c r="G12" s="12"/>
      <c r="H12" s="12"/>
      <c r="I12" s="12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1" t="s">
        <v>17</v>
      </c>
      <c r="C29" s="12"/>
      <c r="D29" s="12"/>
      <c r="E29" s="12"/>
      <c r="F29" s="12"/>
      <c r="G29" s="12"/>
      <c r="H29" s="12"/>
      <c r="I29" s="12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6" customHeight="1" x14ac:dyDescent="0.25"/>
    <row r="47" ht="20" customHeight="1" spans="1:9" x14ac:dyDescent="0.25">
      <c r="A47" s="13" t="s">
        <v>18</v>
      </c>
      <c r="B47" s="13"/>
      <c r="C47" s="13"/>
      <c r="D47" s="13"/>
      <c r="E47" s="13"/>
      <c r="F47" s="13"/>
      <c r="G47" s="13"/>
      <c r="H47" s="13"/>
      <c r="I47" s="13"/>
    </row>
    <row r="48" ht="20" customHeight="1" spans="1:9" x14ac:dyDescent="0.25">
      <c r="A48" s="14" t="s">
        <v>19</v>
      </c>
      <c r="B48" s="14"/>
      <c r="C48" s="14"/>
      <c r="D48" s="14"/>
      <c r="E48" s="14"/>
      <c r="F48" s="14"/>
      <c r="G48" s="14"/>
      <c r="H48" s="14"/>
      <c r="I48" s="14"/>
    </row>
    <row r="49" ht="1" customHeight="1" spans="2:11" x14ac:dyDescent="0.25">
      <c r="B49" s="15" t="s">
        <v>20</v>
      </c>
      <c r="C49" s="15" t="s">
        <v>12</v>
      </c>
      <c r="D49" s="15" t="s">
        <v>21</v>
      </c>
      <c r="E49" s="15" t="s">
        <v>22</v>
      </c>
      <c r="F49" s="15" t="s">
        <v>23</v>
      </c>
      <c r="G49" s="15" t="s">
        <v>24</v>
      </c>
      <c r="H49" s="15" t="s">
        <v>25</v>
      </c>
      <c r="I49" s="15" t="s">
        <v>26</v>
      </c>
      <c r="J49" s="15" t="s">
        <v>27</v>
      </c>
      <c r="K49" s="15" t="s">
        <v>28</v>
      </c>
    </row>
    <row r="50" ht="1" customHeight="1" spans="2:11" x14ac:dyDescent="0.25">
      <c r="B50" s="15" t="s">
        <v>29</v>
      </c>
      <c r="C50" s="15">
        <f>'Monthly Summary'!B6</f>
        <v>1400</v>
      </c>
      <c r="D50" s="15">
        <f>'Monthly Summary'!B7</f>
        <v>365.69</v>
      </c>
      <c r="E50" s="15">
        <f>'Monthly Summary'!B8</f>
        <v>137.5</v>
      </c>
      <c r="F50" s="15">
        <f>'Monthly Summary'!B9</f>
        <v>243</v>
      </c>
      <c r="G50" s="15">
        <f>'Monthly Summary'!B10</f>
        <v>103</v>
      </c>
      <c r="H50" s="15">
        <f>'Monthly Summary'!B11</f>
        <v>134.99</v>
      </c>
      <c r="I50" s="15">
        <f>'Monthly Summary'!B12</f>
        <v>65</v>
      </c>
      <c r="J50" s="15">
        <f>'Monthly Summary'!B13</f>
        <v>35</v>
      </c>
      <c r="K50" s="15">
        <f>'Monthly Summary'!B14</f>
        <v>29.97</v>
      </c>
    </row>
    <row r="51" ht="1" customHeight="1" spans="2:33" x14ac:dyDescent="0.25">
      <c r="B51" s="15" t="s">
        <v>30</v>
      </c>
      <c r="C51" s="15" t="s">
        <v>31</v>
      </c>
      <c r="D51" s="15" t="s">
        <v>32</v>
      </c>
      <c r="E51" s="15" t="s">
        <v>33</v>
      </c>
      <c r="F51" s="15" t="s">
        <v>34</v>
      </c>
      <c r="G51" s="15" t="s">
        <v>35</v>
      </c>
      <c r="H51" s="15" t="s">
        <v>36</v>
      </c>
      <c r="I51" s="15" t="s">
        <v>37</v>
      </c>
      <c r="J51" s="15" t="s">
        <v>38</v>
      </c>
      <c r="K51" s="15" t="s">
        <v>39</v>
      </c>
      <c r="L51" s="15" t="s">
        <v>40</v>
      </c>
      <c r="M51" s="15" t="s">
        <v>41</v>
      </c>
      <c r="N51" s="15" t="s">
        <v>42</v>
      </c>
      <c r="O51" s="15" t="s">
        <v>43</v>
      </c>
      <c r="P51" s="15" t="s">
        <v>44</v>
      </c>
      <c r="Q51" s="15" t="s">
        <v>45</v>
      </c>
      <c r="R51" s="15" t="s">
        <v>46</v>
      </c>
      <c r="S51" s="15" t="s">
        <v>47</v>
      </c>
      <c r="T51" s="15" t="s">
        <v>48</v>
      </c>
      <c r="U51" s="15" t="s">
        <v>49</v>
      </c>
      <c r="V51" s="15" t="s">
        <v>50</v>
      </c>
      <c r="W51" s="15" t="s">
        <v>51</v>
      </c>
      <c r="X51" s="15" t="s">
        <v>52</v>
      </c>
      <c r="Y51" s="15" t="s">
        <v>53</v>
      </c>
      <c r="Z51" s="15" t="s">
        <v>54</v>
      </c>
      <c r="AA51" s="15" t="s">
        <v>55</v>
      </c>
      <c r="AB51" s="15" t="s">
        <v>56</v>
      </c>
      <c r="AC51" s="15" t="s">
        <v>57</v>
      </c>
      <c r="AD51" s="15" t="s">
        <v>58</v>
      </c>
      <c r="AE51" s="15" t="s">
        <v>59</v>
      </c>
      <c r="AF51" s="15" t="s">
        <v>60</v>
      </c>
      <c r="AG51" s="15" t="s">
        <v>61</v>
      </c>
    </row>
    <row r="52" ht="1" customHeight="1" spans="2:33" x14ac:dyDescent="0.25">
      <c r="B52" s="15" t="s">
        <v>29</v>
      </c>
      <c r="C52" s="15">
        <v>1410.99</v>
      </c>
      <c r="D52" s="15">
        <v>87.34</v>
      </c>
      <c r="E52" s="15">
        <v>56.5</v>
      </c>
      <c r="F52" s="15">
        <v>0</v>
      </c>
      <c r="G52" s="15">
        <v>135</v>
      </c>
      <c r="H52" s="15">
        <v>15.99</v>
      </c>
      <c r="I52" s="15">
        <v>62.5</v>
      </c>
      <c r="J52" s="15">
        <v>89.99</v>
      </c>
      <c r="K52" s="15">
        <v>60</v>
      </c>
      <c r="L52" s="15">
        <v>28</v>
      </c>
      <c r="M52" s="15">
        <v>134.2</v>
      </c>
      <c r="N52" s="15">
        <v>15</v>
      </c>
      <c r="O52" s="15">
        <v>35</v>
      </c>
      <c r="P52" s="15">
        <v>50</v>
      </c>
      <c r="Q52" s="15">
        <v>8.75</v>
      </c>
      <c r="R52" s="15">
        <v>0</v>
      </c>
      <c r="S52" s="15">
        <v>22.5</v>
      </c>
      <c r="T52" s="15">
        <v>2.99</v>
      </c>
      <c r="U52" s="15">
        <v>25</v>
      </c>
      <c r="V52" s="15">
        <v>75</v>
      </c>
      <c r="W52" s="15">
        <v>0</v>
      </c>
      <c r="X52" s="15">
        <v>68.4</v>
      </c>
      <c r="Y52" s="15">
        <v>0</v>
      </c>
      <c r="Z52" s="15">
        <v>38</v>
      </c>
      <c r="AA52" s="15">
        <v>48</v>
      </c>
      <c r="AB52" s="15">
        <v>0</v>
      </c>
      <c r="AC52" s="15">
        <v>45</v>
      </c>
      <c r="AD52" s="15">
        <v>0</v>
      </c>
      <c r="AE52" s="15">
        <v>0</v>
      </c>
      <c r="AF52" s="15">
        <v>0</v>
      </c>
      <c r="AG52" s="15">
        <v>0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7:I47"/>
    <mergeCell ref="A48:I48"/>
  </mergeCells>
  <hyperlinks>
    <hyperlink ref="G2" r:id="rId1"/>
    <hyperlink ref="A48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7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36" t="s">
        <v>117</v>
      </c>
    </row>
    <row r="2" ht="20" customHeight="1" spans="2:2" x14ac:dyDescent="0.25">
      <c r="B2" s="37" t="s">
        <v>118</v>
      </c>
    </row>
    <row r="3" ht="16" customHeight="1" x14ac:dyDescent="0.25"/>
    <row r="4" ht="28" customHeight="1" spans="1:2" x14ac:dyDescent="0.25">
      <c r="A4" s="38" t="s">
        <v>119</v>
      </c>
      <c r="B4" s="12"/>
    </row>
    <row r="6" ht="24" customHeight="1" spans="2:2" x14ac:dyDescent="0.25">
      <c r="B6" s="39" t="s">
        <v>120</v>
      </c>
    </row>
    <row r="7" ht="24" customHeight="1" spans="2:2" x14ac:dyDescent="0.25">
      <c r="B7" s="39" t="s">
        <v>121</v>
      </c>
    </row>
    <row r="8" ht="24" customHeight="1" spans="2:2" x14ac:dyDescent="0.25">
      <c r="B8" s="39" t="s">
        <v>122</v>
      </c>
    </row>
    <row r="9" ht="24" customHeight="1" spans="2:2" x14ac:dyDescent="0.25">
      <c r="B9" s="39" t="s">
        <v>123</v>
      </c>
    </row>
    <row r="10" ht="24" customHeight="1" spans="2:2" x14ac:dyDescent="0.25">
      <c r="B10" s="39" t="s">
        <v>124</v>
      </c>
    </row>
    <row r="11" ht="24" customHeight="1" spans="2:2" x14ac:dyDescent="0.25">
      <c r="B11" s="39" t="s">
        <v>125</v>
      </c>
    </row>
    <row r="12" ht="12" customHeight="1" x14ac:dyDescent="0.25"/>
    <row r="13" ht="28" customHeight="1" spans="1:2" x14ac:dyDescent="0.25">
      <c r="A13" s="38" t="s">
        <v>126</v>
      </c>
      <c r="B13" s="12"/>
    </row>
    <row r="15" ht="24" customHeight="1" spans="2:2" x14ac:dyDescent="0.25">
      <c r="B15" s="39" t="s">
        <v>127</v>
      </c>
    </row>
    <row r="16" ht="24" customHeight="1" spans="2:2" x14ac:dyDescent="0.25">
      <c r="B16" s="39" t="s">
        <v>128</v>
      </c>
    </row>
    <row r="17" ht="24" customHeight="1" spans="2:2" x14ac:dyDescent="0.25">
      <c r="B17" s="39" t="s">
        <v>129</v>
      </c>
    </row>
    <row r="18" ht="24" customHeight="1" spans="2:2" x14ac:dyDescent="0.25">
      <c r="B18" s="39" t="s">
        <v>130</v>
      </c>
    </row>
    <row r="19" ht="24" customHeight="1" spans="2:2" x14ac:dyDescent="0.25">
      <c r="B19" s="39" t="s">
        <v>131</v>
      </c>
    </row>
    <row r="20" ht="24" customHeight="1" spans="2:2" x14ac:dyDescent="0.25">
      <c r="B20" s="39" t="s">
        <v>132</v>
      </c>
    </row>
    <row r="21" ht="24" customHeight="1" spans="2:2" x14ac:dyDescent="0.25">
      <c r="B21" s="39" t="s">
        <v>133</v>
      </c>
    </row>
    <row r="22" ht="12" customHeight="1" x14ac:dyDescent="0.25"/>
    <row r="23" ht="28" customHeight="1" spans="1:2" x14ac:dyDescent="0.25">
      <c r="A23" s="38" t="s">
        <v>134</v>
      </c>
      <c r="B23" s="12"/>
    </row>
    <row r="25" ht="24" customHeight="1" spans="2:2" x14ac:dyDescent="0.25">
      <c r="B25" s="39" t="s">
        <v>135</v>
      </c>
    </row>
    <row r="26" ht="24" customHeight="1" spans="2:2" x14ac:dyDescent="0.25">
      <c r="B26" s="39" t="s">
        <v>136</v>
      </c>
    </row>
    <row r="27" ht="24" customHeight="1" spans="2:2" x14ac:dyDescent="0.25">
      <c r="B27" s="39" t="s">
        <v>137</v>
      </c>
    </row>
    <row r="28" ht="24" customHeight="1" spans="2:2" x14ac:dyDescent="0.25">
      <c r="B28" s="39" t="s">
        <v>138</v>
      </c>
    </row>
    <row r="29" ht="24" customHeight="1" spans="2:2" x14ac:dyDescent="0.25">
      <c r="B29" s="39" t="s">
        <v>139</v>
      </c>
    </row>
    <row r="30" ht="24" customHeight="1" spans="2:2" x14ac:dyDescent="0.25">
      <c r="B30" s="39" t="s">
        <v>140</v>
      </c>
    </row>
    <row r="31" ht="24" customHeight="1" spans="2:2" x14ac:dyDescent="0.25">
      <c r="B31" s="39" t="s">
        <v>141</v>
      </c>
    </row>
    <row r="32" ht="24" customHeight="1" spans="2:2" x14ac:dyDescent="0.25">
      <c r="B32" s="39" t="s">
        <v>142</v>
      </c>
    </row>
    <row r="33" ht="24" customHeight="1" spans="2:2" x14ac:dyDescent="0.25">
      <c r="B33" s="39" t="s">
        <v>143</v>
      </c>
    </row>
    <row r="34" ht="24" customHeight="1" spans="2:2" x14ac:dyDescent="0.25">
      <c r="B34" s="39" t="s">
        <v>144</v>
      </c>
    </row>
    <row r="35" ht="12" customHeight="1" x14ac:dyDescent="0.25"/>
    <row r="36" ht="28" customHeight="1" spans="1:2" x14ac:dyDescent="0.25">
      <c r="A36" s="38" t="s">
        <v>145</v>
      </c>
      <c r="B36" s="12"/>
    </row>
    <row r="38" ht="24" customHeight="1" spans="2:2" x14ac:dyDescent="0.25">
      <c r="B38" s="39" t="s">
        <v>146</v>
      </c>
    </row>
    <row r="39" ht="24" customHeight="1" spans="2:2" x14ac:dyDescent="0.25">
      <c r="B39" s="39" t="s">
        <v>147</v>
      </c>
    </row>
    <row r="40" ht="24" customHeight="1" spans="2:2" x14ac:dyDescent="0.25">
      <c r="B40" s="39" t="s">
        <v>148</v>
      </c>
    </row>
    <row r="41" ht="24" customHeight="1" spans="2:2" x14ac:dyDescent="0.25">
      <c r="B41" s="39" t="s">
        <v>149</v>
      </c>
    </row>
    <row r="42" ht="24" customHeight="1" spans="2:2" x14ac:dyDescent="0.25">
      <c r="B42" s="39" t="s">
        <v>150</v>
      </c>
    </row>
    <row r="43" ht="24" customHeight="1" spans="2:2" x14ac:dyDescent="0.25">
      <c r="B43" s="39" t="s">
        <v>151</v>
      </c>
    </row>
    <row r="44" ht="12" customHeight="1" x14ac:dyDescent="0.25"/>
    <row r="45" ht="28" customHeight="1" spans="1:2" x14ac:dyDescent="0.25">
      <c r="A45" s="38" t="s">
        <v>152</v>
      </c>
      <c r="B45" s="12"/>
    </row>
    <row r="47" ht="24" customHeight="1" spans="2:2" x14ac:dyDescent="0.25">
      <c r="B47" s="39" t="s">
        <v>153</v>
      </c>
    </row>
    <row r="48" ht="24" customHeight="1" spans="2:2" x14ac:dyDescent="0.25">
      <c r="B48" s="39" t="s">
        <v>154</v>
      </c>
    </row>
    <row r="49" ht="24" customHeight="1" spans="2:2" x14ac:dyDescent="0.25">
      <c r="B49" s="39" t="s">
        <v>155</v>
      </c>
    </row>
    <row r="50" ht="24" customHeight="1" spans="2:2" x14ac:dyDescent="0.25">
      <c r="B50" s="39" t="s">
        <v>156</v>
      </c>
    </row>
    <row r="51" ht="24" customHeight="1" spans="2:2" x14ac:dyDescent="0.25">
      <c r="B51" s="39" t="s">
        <v>157</v>
      </c>
    </row>
    <row r="52" ht="24" customHeight="1" spans="2:2" x14ac:dyDescent="0.25">
      <c r="B52" s="39" t="s">
        <v>158</v>
      </c>
    </row>
    <row r="53" ht="24" customHeight="1" spans="2:2" x14ac:dyDescent="0.25">
      <c r="B53" s="39" t="s">
        <v>159</v>
      </c>
    </row>
    <row r="54" ht="24" customHeight="1" spans="2:2" x14ac:dyDescent="0.25">
      <c r="B54" s="39" t="s">
        <v>160</v>
      </c>
    </row>
    <row r="55" ht="12" customHeight="1" x14ac:dyDescent="0.25"/>
    <row r="56" ht="28" customHeight="1" spans="1:2" x14ac:dyDescent="0.25">
      <c r="A56" s="38" t="s">
        <v>161</v>
      </c>
      <c r="B56" s="12"/>
    </row>
    <row r="58" ht="24" customHeight="1" spans="2:2" x14ac:dyDescent="0.25">
      <c r="B58" s="39" t="s">
        <v>162</v>
      </c>
    </row>
    <row r="59" ht="24" customHeight="1" spans="2:2" x14ac:dyDescent="0.25">
      <c r="B59" s="39" t="s">
        <v>163</v>
      </c>
    </row>
    <row r="60" ht="24" customHeight="1" spans="2:2" x14ac:dyDescent="0.25">
      <c r="B60" s="39" t="s">
        <v>164</v>
      </c>
    </row>
    <row r="61" ht="24" customHeight="1" spans="2:2" x14ac:dyDescent="0.25">
      <c r="B61" s="39" t="s">
        <v>165</v>
      </c>
    </row>
    <row r="62" ht="24" customHeight="1" spans="2:2" x14ac:dyDescent="0.25">
      <c r="B62" s="39" t="s">
        <v>166</v>
      </c>
    </row>
    <row r="63" ht="12" customHeight="1" x14ac:dyDescent="0.25"/>
    <row r="64" ht="28" customHeight="1" spans="1:2" x14ac:dyDescent="0.25">
      <c r="A64" s="38" t="s">
        <v>167</v>
      </c>
      <c r="B64" s="12"/>
    </row>
    <row r="66" ht="24" customHeight="1" spans="2:2" x14ac:dyDescent="0.25">
      <c r="B66" s="39" t="s">
        <v>168</v>
      </c>
    </row>
    <row r="67" ht="24" customHeight="1" spans="2:2" x14ac:dyDescent="0.25">
      <c r="B67" s="39" t="s">
        <v>169</v>
      </c>
    </row>
    <row r="68" ht="24" customHeight="1" spans="2:2" x14ac:dyDescent="0.25">
      <c r="B68" s="39" t="s">
        <v>170</v>
      </c>
    </row>
    <row r="69" ht="12" customHeight="1" x14ac:dyDescent="0.25"/>
    <row r="70" ht="6" customHeight="1" x14ac:dyDescent="0.25"/>
    <row r="71" ht="20" customHeight="1" spans="1:2" x14ac:dyDescent="0.25">
      <c r="A71" s="40" t="s">
        <v>18</v>
      </c>
      <c r="B71" s="40"/>
    </row>
    <row r="72" ht="20" customHeight="1" spans="1:2" x14ac:dyDescent="0.25">
      <c r="A72" s="41" t="s">
        <v>19</v>
      </c>
      <c r="B72" s="41"/>
    </row>
  </sheetData>
  <mergeCells count="2">
    <mergeCell ref="A71:B71"/>
    <mergeCell ref="A72:B72"/>
  </mergeCells>
  <hyperlinks>
    <hyperlink ref="A7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Expense Log</vt:lpstr>
      <vt:lpstr>Monthly Summary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Personal Expense Tracker</dc:title>
  <dc:subject>Financial Template</dc:subject>
  <dc:description>Free Personal Expense Tracker template by FinancialAha.com</dc:description>
  <cp:keywords>finance, template, spreadsheet, FinancialAha</cp:keywords>
  <cp:category>Finance</cp:category>
  <cp:lastModifiedBy>Unknown</cp:lastModifiedBy>
  <cp:lastPrinted>2026-04-01T18:00:36Z</cp:lastPrinted>
  <dcterms:created xsi:type="dcterms:W3CDTF">2026-04-01T18:00:36Z</dcterms:created>
  <dcterms:modified xsi:type="dcterms:W3CDTF">2026-04-01T18:00:36Z</dcterms:modified>
</cp:coreProperties>
</file>