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Card Setup" state="visible" r:id="rId5"/>
    <sheet sheetId="3" name="Payoff Schedu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<sst xmlns="http://schemas.openxmlformats.org/spreadsheetml/2006/main" count="127" uniqueCount="118">
  <si>
    <t>Credit Card Payoff Dashboard</t>
  </si>
  <si>
    <t>Compare payment strategies and find the fastest path to $0</t>
  </si>
  <si>
    <t>by FinancialAha.com</t>
  </si>
  <si>
    <t>CURRENT BALANCE</t>
  </si>
  <si>
    <t>APR</t>
  </si>
  <si>
    <t>MIN PAYMENT PAYOFF</t>
  </si>
  <si>
    <t>amount owed today</t>
  </si>
  <si>
    <t>annual interest rate</t>
  </si>
  <si>
    <t>months with minimum payments</t>
  </si>
  <si>
    <t>FIXED PAYMENT PAYOFF</t>
  </si>
  <si>
    <t>INTEREST SAVED</t>
  </si>
  <si>
    <t>TOTAL INTEREST (MIN)</t>
  </si>
  <si>
    <t>months with fixed payments</t>
  </si>
  <si>
    <t>fixed vs minimum strategy</t>
  </si>
  <si>
    <t>total interest with min payments</t>
  </si>
  <si>
    <t>BALANCE OVER TIME - STRATEGY COMPARISON</t>
  </si>
  <si>
    <t>TOTAL INTEREST BY STRATEGY</t>
  </si>
  <si>
    <t>Created with FinancialAha.com - Free financial tools and templates</t>
  </si>
  <si>
    <t>Get a premium spreadsheet from FinancialAha.com</t>
  </si>
  <si>
    <t/>
  </si>
  <si>
    <t>Mo 1</t>
  </si>
  <si>
    <t>Mo 6</t>
  </si>
  <si>
    <t>Mo 11</t>
  </si>
  <si>
    <t>Mo 16</t>
  </si>
  <si>
    <t>Mo 21</t>
  </si>
  <si>
    <t>Mo 26</t>
  </si>
  <si>
    <t>Mo 31</t>
  </si>
  <si>
    <t>Mo 36</t>
  </si>
  <si>
    <t>Mo 41</t>
  </si>
  <si>
    <t>Mo 46</t>
  </si>
  <si>
    <t>Mo 51</t>
  </si>
  <si>
    <t>Mo 56</t>
  </si>
  <si>
    <t>Mo 61</t>
  </si>
  <si>
    <t>Mo 66</t>
  </si>
  <si>
    <t>Mo 71</t>
  </si>
  <si>
    <t>Mo 76</t>
  </si>
  <si>
    <t>Mo 81</t>
  </si>
  <si>
    <t>Mo 86</t>
  </si>
  <si>
    <t>Mo 91</t>
  </si>
  <si>
    <t>Mo 96</t>
  </si>
  <si>
    <t>Mo 101</t>
  </si>
  <si>
    <t>Mo 106</t>
  </si>
  <si>
    <t>Mo 111</t>
  </si>
  <si>
    <t>Mo 116</t>
  </si>
  <si>
    <t>Minimum Payment</t>
  </si>
  <si>
    <t>Fixed Payment</t>
  </si>
  <si>
    <t>Custom Payment</t>
  </si>
  <si>
    <t>Minimum</t>
  </si>
  <si>
    <t>Fixed</t>
  </si>
  <si>
    <t>Custom</t>
  </si>
  <si>
    <t>Total Interest</t>
  </si>
  <si>
    <t>Card Setup</t>
  </si>
  <si>
    <t>Enter your credit card details in the yellow cells below.</t>
  </si>
  <si>
    <t>CREDIT CARD DETAILS</t>
  </si>
  <si>
    <t>Current Balance</t>
  </si>
  <si>
    <t>Total amount owed on this card</t>
  </si>
  <si>
    <t>Annual Percentage Rate (APR)</t>
  </si>
  <si>
    <t>Found on your statement or card agreement</t>
  </si>
  <si>
    <t>PAYMENT STRATEGIES</t>
  </si>
  <si>
    <t>Minimum Payment Percentage</t>
  </si>
  <si>
    <t>Typically 1-3% of balance</t>
  </si>
  <si>
    <t>Minimum Payment Floor</t>
  </si>
  <si>
    <t>Minimum dollar amount (e.g. $25)</t>
  </si>
  <si>
    <t>Fixed Payment Amount</t>
  </si>
  <si>
    <t>A steady monthly amount you choose</t>
  </si>
  <si>
    <t>Custom Payment Amount</t>
  </si>
  <si>
    <t>An aggressive payoff amount</t>
  </si>
  <si>
    <t>CALCULATED RESULTS</t>
  </si>
  <si>
    <t>Minimum Payment Payoff</t>
  </si>
  <si>
    <t>Fixed Payment Payoff</t>
  </si>
  <si>
    <t>Custom Payment Payoff</t>
  </si>
  <si>
    <t>Total Interest (Minimum)</t>
  </si>
  <si>
    <t>Total Interest (Fixed)</t>
  </si>
  <si>
    <t>Total Interest (Custom)</t>
  </si>
  <si>
    <t>Interest Saved (Fixed vs Min)</t>
  </si>
  <si>
    <t>Payoff Schedule</t>
  </si>
  <si>
    <t>Month-by-month comparison of three payment strategies. All values are formula-driven.</t>
  </si>
  <si>
    <t>Month</t>
  </si>
  <si>
    <t>Min Payment</t>
  </si>
  <si>
    <t>Min Balance</t>
  </si>
  <si>
    <t>Fixed Balance</t>
  </si>
  <si>
    <t>Custom Balance</t>
  </si>
  <si>
    <t>How to Use This Template</t>
  </si>
  <si>
    <t>Credit Card Payoff Calculator by FinancialAha.com</t>
  </si>
  <si>
    <t>GETTING STARTED</t>
  </si>
  <si>
    <t>1. Go to the "Card Setup" sheet and enter your credit card details in the yellow cells.</t>
  </si>
  <si>
    <t>2. Enter your Current Balance and Annual Percentage Rate (APR).</t>
  </si>
  <si>
    <t>3. Adjust the Minimum Payment rules to match your card (typically 2% or $25, whichever is greater).</t>
  </si>
  <si>
    <t>4. Set a Fixed Payment amount - a steady monthly amount you can comfortably afford.</t>
  </si>
  <si>
    <t>5. Set a Custom Payment amount - a more aggressive amount if you want to pay off faster.</t>
  </si>
  <si>
    <t>6. The "Calculated Results" section updates automatically with payoff timelines and interest totals.</t>
  </si>
  <si>
    <t>UNDERSTANDING THE DASHBOARD</t>
  </si>
  <si>
    <t>The Dashboard provides a visual overview of your payoff journey.</t>
  </si>
  <si>
    <t>Top KPIs show your Current Balance, APR, and how long minimum payments take.</t>
  </si>
  <si>
    <t>Bottom KPIs show fixed payment timeline, interest saved, and total interest with minimums.</t>
  </si>
  <si>
    <t>The "Balance Over Time" chart compares all three strategies side by side.</t>
  </si>
  <si>
    <t>The "Total Interest" chart shows how much interest each strategy costs overall.</t>
  </si>
  <si>
    <t>THREE PAYMENT STRATEGIES</t>
  </si>
  <si>
    <t>Minimum Payment - pays only what the card issuer requires. This is the slowest and most expensive.</t>
  </si>
  <si>
    <t>Fixed Payment - a consistent amount each month. Pays off faster because the amount does not decrease.</t>
  </si>
  <si>
    <t>Custom Payment - a higher amount for aggressive payoff. Shows how much time and interest you save.</t>
  </si>
  <si>
    <t>The key difference: minimum payments shrink as the balance drops, extending payoff dramatically.</t>
  </si>
  <si>
    <t>READING THE PAYOFF SCHEDULE</t>
  </si>
  <si>
    <t>Each row represents one month across all three strategies.</t>
  </si>
  <si>
    <t>Payment columns show how much goes to the card that month.</t>
  </si>
  <si>
    <t>Balance columns show what remains after each payment.</t>
  </si>
  <si>
    <t>When a balance reaches $0, that strategy has paid off the card.</t>
  </si>
  <si>
    <t>Rows after payoff show $0 for both payment and balance.</t>
  </si>
  <si>
    <t>TIPS</t>
  </si>
  <si>
    <t>Even small increases above the minimum can save significant interest over time.</t>
  </si>
  <si>
    <t>Try different Fixed and Custom amounts to find a payment that fits your budget.</t>
  </si>
  <si>
    <t>The Interest Saved KPI shows exactly how much switching from minimum to fixed payments saves.</t>
  </si>
  <si>
    <t>If your card has an introductory 0% APR, set the APR to 0% for that period, then recalculate.</t>
  </si>
  <si>
    <t>This template covers one card. For multiple cards, consider a debt reduction strategy.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</si>
  <si>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</si>
  <si>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</si>
  <si>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</si>
  <si>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contain formulas - avoid overwriting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</si>
</sst>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#,##0 &quot;months&quot;"/>
    <numFmt numFmtId="166" formatCode="$#,##0.00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9A7B4F"/>
      <sz val="20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0" fontId="6" fillId="0" borderId="2" xfId="0" applyNumberFormat="1" applyFont="1" applyBorder="1" applyAlignment="1" applyProtection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3" fontId="8" fillId="0" borderId="2" xfId="0" applyNumberFormat="1" applyFont="1" applyBorder="1" applyAlignment="1" applyProtection="1">
      <alignment horizontal="center" vertical="center"/>
    </xf>
    <xf numFmtId="164" fontId="8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indent="1"/>
    </xf>
    <xf numFmtId="164" fontId="16" fillId="2" borderId="5" xfId="0" applyNumberFormat="1" applyFont="1" applyFill="1" applyBorder="1" applyAlignment="1" applyProtection="1">
      <alignment horizontal="right" vertical="center"/>
      <protection locked="0"/>
    </xf>
    <xf numFmtId="10" fontId="16" fillId="2" borderId="5" xfId="0" applyNumberFormat="1" applyFont="1" applyFill="1" applyBorder="1" applyAlignment="1" applyProtection="1">
      <alignment horizontal="right" vertical="center"/>
      <protection locked="0"/>
    </xf>
    <xf numFmtId="165" fontId="17" fillId="3" borderId="6" xfId="0" applyNumberFormat="1" applyFont="1" applyFill="1" applyBorder="1" applyAlignment="1" applyProtection="1">
      <alignment horizontal="right" vertical="center"/>
    </xf>
    <xf numFmtId="166" fontId="17" fillId="3" borderId="6" xfId="0" applyNumberFormat="1" applyFont="1" applyFill="1" applyBorder="1" applyAlignment="1" applyProtection="1">
      <alignment horizontal="right" vertical="center"/>
    </xf>
    <xf numFmtId="0" fontId="18" fillId="4" borderId="0" xfId="0" applyFont="1" applyFill="1" applyAlignment="1" applyProtection="1">
      <alignment horizontal="left" vertical="center" wrapText="1" indent="1"/>
    </xf>
    <xf numFmtId="0" fontId="18" fillId="4" borderId="0" xfId="0" applyFont="1" applyFill="1" applyAlignment="1" applyProtection="1">
      <alignment horizontal="center" vertical="center" wrapText="1"/>
    </xf>
    <xf numFmtId="0" fontId="16" fillId="0" borderId="7" xfId="0" applyFont="1" applyBorder="1" applyAlignment="1" applyProtection="1">
      <alignment vertical="center" indent="1"/>
    </xf>
    <xf numFmtId="166" fontId="16" fillId="0" borderId="7" xfId="0" applyNumberFormat="1" applyFont="1" applyBorder="1" applyAlignment="1" applyProtection="1">
      <alignment horizontal="right" vertical="center"/>
    </xf>
    <xf numFmtId="0" fontId="16" fillId="5" borderId="7" xfId="0" applyFont="1" applyFill="1" applyBorder="1" applyAlignment="1" applyProtection="1">
      <alignment vertical="center" indent="1"/>
    </xf>
    <xf numFmtId="166" fontId="16" fillId="5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Balance Over Time - Strategy Comparison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Minimum Payment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Dashboard!$C$49:$Z$49</c:f>
              <c:strCache>
                <c:ptCount val="24"/>
                <c:pt idx="0">
                  <c:v>Mo 1</c:v>
                </c:pt>
                <c:pt idx="1">
                  <c:v>Mo 6</c:v>
                </c:pt>
                <c:pt idx="2">
                  <c:v>Mo 11</c:v>
                </c:pt>
                <c:pt idx="3">
                  <c:v>Mo 16</c:v>
                </c:pt>
                <c:pt idx="4">
                  <c:v>Mo 21</c:v>
                </c:pt>
                <c:pt idx="5">
                  <c:v>Mo 26</c:v>
                </c:pt>
                <c:pt idx="6">
                  <c:v>Mo 31</c:v>
                </c:pt>
                <c:pt idx="7">
                  <c:v>Mo 36</c:v>
                </c:pt>
                <c:pt idx="8">
                  <c:v>Mo 41</c:v>
                </c:pt>
                <c:pt idx="9">
                  <c:v>Mo 46</c:v>
                </c:pt>
                <c:pt idx="10">
                  <c:v>Mo 51</c:v>
                </c:pt>
                <c:pt idx="11">
                  <c:v>Mo 56</c:v>
                </c:pt>
                <c:pt idx="12">
                  <c:v>Mo 61</c:v>
                </c:pt>
                <c:pt idx="13">
                  <c:v>Mo 66</c:v>
                </c:pt>
                <c:pt idx="14">
                  <c:v>Mo 71</c:v>
                </c:pt>
                <c:pt idx="15">
                  <c:v>Mo 76</c:v>
                </c:pt>
                <c:pt idx="16">
                  <c:v>Mo 81</c:v>
                </c:pt>
                <c:pt idx="17">
                  <c:v>Mo 86</c:v>
                </c:pt>
                <c:pt idx="18">
                  <c:v>Mo 91</c:v>
                </c:pt>
                <c:pt idx="19">
                  <c:v>Mo 96</c:v>
                </c:pt>
                <c:pt idx="20">
                  <c:v>Mo 101</c:v>
                </c:pt>
                <c:pt idx="21">
                  <c:v>Mo 106</c:v>
                </c:pt>
                <c:pt idx="22">
                  <c:v>Mo 111</c:v>
                </c:pt>
                <c:pt idx="23">
                  <c:v>Mo 116</c:v>
                </c:pt>
              </c:strCache>
            </c:strRef>
          </c:cat>
          <c:val>
            <c:numRef>
              <c:f>Dashboard!$C$50:$Z$50</c:f>
              <c:numCache>
                <c:formatCode>$#,##0</c:formatCode>
                <c:ptCount val="24"/>
                <c:pt idx="0">
                  <c:v>6788.61</c:v>
                </c:pt>
                <c:pt idx="1">
                  <c:v>6731.95</c:v>
                </c:pt>
                <c:pt idx="2">
                  <c:v>6675.76</c:v>
                </c:pt>
                <c:pt idx="3">
                  <c:v>6620.03</c:v>
                </c:pt>
                <c:pt idx="4">
                  <c:v>6564.76</c:v>
                </c:pt>
                <c:pt idx="5">
                  <c:v>6509.96</c:v>
                </c:pt>
                <c:pt idx="6">
                  <c:v>6455.64</c:v>
                </c:pt>
                <c:pt idx="7">
                  <c:v>6401.75</c:v>
                </c:pt>
                <c:pt idx="8">
                  <c:v>6348.31</c:v>
                </c:pt>
                <c:pt idx="9">
                  <c:v>6295.32</c:v>
                </c:pt>
                <c:pt idx="10">
                  <c:v>6242.77</c:v>
                </c:pt>
                <c:pt idx="11">
                  <c:v>6190.65</c:v>
                </c:pt>
                <c:pt idx="12">
                  <c:v>6138.96</c:v>
                </c:pt>
                <c:pt idx="13">
                  <c:v>6087.72</c:v>
                </c:pt>
                <c:pt idx="14">
                  <c:v>6036.91</c:v>
                </c:pt>
                <c:pt idx="15">
                  <c:v>5986.53</c:v>
                </c:pt>
                <c:pt idx="16">
                  <c:v>5936.56</c:v>
                </c:pt>
                <c:pt idx="17">
                  <c:v>5887.01</c:v>
                </c:pt>
                <c:pt idx="18">
                  <c:v>5837.88</c:v>
                </c:pt>
                <c:pt idx="19">
                  <c:v>5789.14</c:v>
                </c:pt>
                <c:pt idx="20">
                  <c:v>5740.82</c:v>
                </c:pt>
                <c:pt idx="21">
                  <c:v>5692.9</c:v>
                </c:pt>
                <c:pt idx="22">
                  <c:v>5645.36</c:v>
                </c:pt>
                <c:pt idx="23">
                  <c:v>5598.23</c:v>
                </c:pt>
              </c:numCache>
            </c:numRef>
          </c:val>
        </c:ser>
        <c:ser>
          <c:idx val="1"/>
          <c:order val="1"/>
          <c:tx>
            <c:strRef>
              <c:f>Dashboard!$B$51</c:f>
              <c:strCache>
                <c:ptCount val="1"/>
                <c:pt idx="0">
                  <c:v>Fixed Payment</c:v>
                </c:pt>
              </c:strCache>
            </c:strRef>
          </c:tx>
          <c:spPr>
            <a:solidFill>
              <a:srgbClr val="C27D38"/>
            </a:solidFill>
            <a:ln>
              <a:noFill/>
            </a:ln>
          </c:spPr>
          <c:cat>
            <c:strRef>
              <c:f>Dashboard!$C$49:$Z$49</c:f>
              <c:strCache>
                <c:ptCount val="24"/>
                <c:pt idx="0">
                  <c:v>Mo 1</c:v>
                </c:pt>
                <c:pt idx="1">
                  <c:v>Mo 6</c:v>
                </c:pt>
                <c:pt idx="2">
                  <c:v>Mo 11</c:v>
                </c:pt>
                <c:pt idx="3">
                  <c:v>Mo 16</c:v>
                </c:pt>
                <c:pt idx="4">
                  <c:v>Mo 21</c:v>
                </c:pt>
                <c:pt idx="5">
                  <c:v>Mo 26</c:v>
                </c:pt>
                <c:pt idx="6">
                  <c:v>Mo 31</c:v>
                </c:pt>
                <c:pt idx="7">
                  <c:v>Mo 36</c:v>
                </c:pt>
                <c:pt idx="8">
                  <c:v>Mo 41</c:v>
                </c:pt>
                <c:pt idx="9">
                  <c:v>Mo 46</c:v>
                </c:pt>
                <c:pt idx="10">
                  <c:v>Mo 51</c:v>
                </c:pt>
                <c:pt idx="11">
                  <c:v>Mo 56</c:v>
                </c:pt>
                <c:pt idx="12">
                  <c:v>Mo 61</c:v>
                </c:pt>
                <c:pt idx="13">
                  <c:v>Mo 66</c:v>
                </c:pt>
                <c:pt idx="14">
                  <c:v>Mo 71</c:v>
                </c:pt>
                <c:pt idx="15">
                  <c:v>Mo 76</c:v>
                </c:pt>
                <c:pt idx="16">
                  <c:v>Mo 81</c:v>
                </c:pt>
                <c:pt idx="17">
                  <c:v>Mo 86</c:v>
                </c:pt>
                <c:pt idx="18">
                  <c:v>Mo 91</c:v>
                </c:pt>
                <c:pt idx="19">
                  <c:v>Mo 96</c:v>
                </c:pt>
                <c:pt idx="20">
                  <c:v>Mo 101</c:v>
                </c:pt>
                <c:pt idx="21">
                  <c:v>Mo 106</c:v>
                </c:pt>
                <c:pt idx="22">
                  <c:v>Mo 111</c:v>
                </c:pt>
                <c:pt idx="23">
                  <c:v>Mo 116</c:v>
                </c:pt>
              </c:strCache>
            </c:strRef>
          </c:cat>
          <c:val>
            <c:numRef>
              <c:f>Dashboard!$C$51:$Z$51</c:f>
              <c:numCache>
                <c:formatCode>$#,##0</c:formatCode>
                <c:ptCount val="24"/>
                <c:pt idx="0">
                  <c:v>6674.61</c:v>
                </c:pt>
                <c:pt idx="1">
                  <c:v>6012.33</c:v>
                </c:pt>
                <c:pt idx="2">
                  <c:v>5287.11</c:v>
                </c:pt>
                <c:pt idx="3">
                  <c:v>4492.96</c:v>
                </c:pt>
                <c:pt idx="4">
                  <c:v>3623.33</c:v>
                </c:pt>
                <c:pt idx="5">
                  <c:v>2671.06</c:v>
                </c:pt>
                <c:pt idx="6">
                  <c:v>1628.27</c:v>
                </c:pt>
                <c:pt idx="7">
                  <c:v>486.37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2"/>
          <c:order val="2"/>
          <c:tx>
            <c:strRef>
              <c:f>Dashboard!$B$52</c:f>
              <c:strCache>
                <c:ptCount val="1"/>
                <c:pt idx="0">
                  <c:v>Custom Payment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Dashboard!$C$49:$Z$49</c:f>
              <c:strCache>
                <c:ptCount val="24"/>
                <c:pt idx="0">
                  <c:v>Mo 1</c:v>
                </c:pt>
                <c:pt idx="1">
                  <c:v>Mo 6</c:v>
                </c:pt>
                <c:pt idx="2">
                  <c:v>Mo 11</c:v>
                </c:pt>
                <c:pt idx="3">
                  <c:v>Mo 16</c:v>
                </c:pt>
                <c:pt idx="4">
                  <c:v>Mo 21</c:v>
                </c:pt>
                <c:pt idx="5">
                  <c:v>Mo 26</c:v>
                </c:pt>
                <c:pt idx="6">
                  <c:v>Mo 31</c:v>
                </c:pt>
                <c:pt idx="7">
                  <c:v>Mo 36</c:v>
                </c:pt>
                <c:pt idx="8">
                  <c:v>Mo 41</c:v>
                </c:pt>
                <c:pt idx="9">
                  <c:v>Mo 46</c:v>
                </c:pt>
                <c:pt idx="10">
                  <c:v>Mo 51</c:v>
                </c:pt>
                <c:pt idx="11">
                  <c:v>Mo 56</c:v>
                </c:pt>
                <c:pt idx="12">
                  <c:v>Mo 61</c:v>
                </c:pt>
                <c:pt idx="13">
                  <c:v>Mo 66</c:v>
                </c:pt>
                <c:pt idx="14">
                  <c:v>Mo 71</c:v>
                </c:pt>
                <c:pt idx="15">
                  <c:v>Mo 76</c:v>
                </c:pt>
                <c:pt idx="16">
                  <c:v>Mo 81</c:v>
                </c:pt>
                <c:pt idx="17">
                  <c:v>Mo 86</c:v>
                </c:pt>
                <c:pt idx="18">
                  <c:v>Mo 91</c:v>
                </c:pt>
                <c:pt idx="19">
                  <c:v>Mo 96</c:v>
                </c:pt>
                <c:pt idx="20">
                  <c:v>Mo 101</c:v>
                </c:pt>
                <c:pt idx="21">
                  <c:v>Mo 106</c:v>
                </c:pt>
                <c:pt idx="22">
                  <c:v>Mo 111</c:v>
                </c:pt>
                <c:pt idx="23">
                  <c:v>Mo 116</c:v>
                </c:pt>
              </c:strCache>
            </c:strRef>
          </c:cat>
          <c:val>
            <c:numRef>
              <c:f>Dashboard!$C$52:$Z$52</c:f>
              <c:numCache>
                <c:formatCode>$#,##0</c:formatCode>
                <c:ptCount val="24"/>
                <c:pt idx="0">
                  <c:v>6524.61</c:v>
                </c:pt>
                <c:pt idx="1">
                  <c:v>5070.08</c:v>
                </c:pt>
                <c:pt idx="2">
                  <c:v>3477.31</c:v>
                </c:pt>
                <c:pt idx="3">
                  <c:v>1733.15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Total Interest by Strategy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Dashboard!$B$54</c:f>
              <c:strCache>
                <c:ptCount val="1"/>
                <c:pt idx="0">
                  <c:v>Total Interest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dLbls>
            <c:numFmt formatCode="$#,##0" sourceLinked="0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Dashboard!$C$53:$E$53</c:f>
              <c:strCache>
                <c:ptCount val="3"/>
                <c:pt idx="0">
                  <c:v>Minimum</c:v>
                </c:pt>
                <c:pt idx="1">
                  <c:v>Fixed</c:v>
                </c:pt>
                <c:pt idx="2">
                  <c:v>Custom</c:v>
                </c:pt>
              </c:strCache>
            </c:strRef>
          </c:cat>
          <c:val>
            <c:numRef>
              <c:f>Dashboard!$C$54:$E$54</c:f>
              <c:numCache>
                <c:formatCode>$#,##0</c:formatCode>
                <c:ptCount val="3"/>
                <c:pt idx="0">
                  <c:v>13556.45</c:v>
                </c:pt>
                <c:pt idx="1">
                  <c:v>2699.77</c:v>
                </c:pt>
                <c:pt idx="2">
                  <c:v>1423.22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Z54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'Card Setup'!B5</f>
        <v>6800</v>
      </c>
      <c r="C5" s="5"/>
      <c r="E5" s="6">
        <f>'Card Setup'!B6</f>
        <v>0.2199</v>
      </c>
      <c r="F5" s="6"/>
      <c r="H5" s="7">
        <f>'Card Setup'!B15</f>
        <v>120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9">
        <f>'Card Setup'!B16</f>
        <v>38</v>
      </c>
      <c r="C9" s="9"/>
      <c r="E9" s="10">
        <f>'Card Setup'!B21</f>
        <v>10856.68</v>
      </c>
      <c r="F9" s="10"/>
      <c r="H9" s="11">
        <f>'Card Setup'!B18</f>
        <v>13556.45</v>
      </c>
      <c r="I9" s="11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2" t="s">
        <v>15</v>
      </c>
      <c r="C12" s="13"/>
      <c r="D12" s="13"/>
      <c r="E12" s="13"/>
      <c r="F12" s="13"/>
      <c r="G12" s="13"/>
      <c r="H12" s="13"/>
      <c r="I12" s="13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2" t="s">
        <v>16</v>
      </c>
      <c r="C29" s="13"/>
      <c r="D29" s="13"/>
      <c r="E29" s="13"/>
      <c r="F29" s="13"/>
      <c r="G29" s="13"/>
      <c r="H29" s="13"/>
      <c r="I29" s="13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4" t="s">
        <v>17</v>
      </c>
      <c r="B47" s="14"/>
      <c r="C47" s="14"/>
      <c r="D47" s="14"/>
      <c r="E47" s="14"/>
      <c r="F47" s="14"/>
      <c r="G47" s="14"/>
      <c r="H47" s="14"/>
      <c r="I47" s="14"/>
    </row>
    <row r="48" ht="20" customHeight="1" spans="1:9" x14ac:dyDescent="0.25">
      <c r="A48" s="15" t="s">
        <v>18</v>
      </c>
      <c r="B48" s="15"/>
      <c r="C48" s="15"/>
      <c r="D48" s="15"/>
      <c r="E48" s="15"/>
      <c r="F48" s="15"/>
      <c r="G48" s="15"/>
      <c r="H48" s="15"/>
      <c r="I48" s="15"/>
    </row>
    <row r="49" ht="1" customHeight="1" spans="2:26" x14ac:dyDescent="0.25">
      <c r="B49" s="16" t="s">
        <v>19</v>
      </c>
      <c r="C49" s="16" t="s">
        <v>20</v>
      </c>
      <c r="D49" s="16" t="s">
        <v>21</v>
      </c>
      <c r="E49" s="16" t="s">
        <v>22</v>
      </c>
      <c r="F49" s="16" t="s">
        <v>23</v>
      </c>
      <c r="G49" s="16" t="s">
        <v>24</v>
      </c>
      <c r="H49" s="16" t="s">
        <v>25</v>
      </c>
      <c r="I49" s="16" t="s">
        <v>26</v>
      </c>
      <c r="J49" s="16" t="s">
        <v>27</v>
      </c>
      <c r="K49" s="16" t="s">
        <v>28</v>
      </c>
      <c r="L49" s="16" t="s">
        <v>29</v>
      </c>
      <c r="M49" s="16" t="s">
        <v>30</v>
      </c>
      <c r="N49" s="16" t="s">
        <v>31</v>
      </c>
      <c r="O49" s="16" t="s">
        <v>32</v>
      </c>
      <c r="P49" s="16" t="s">
        <v>33</v>
      </c>
      <c r="Q49" s="16" t="s">
        <v>34</v>
      </c>
      <c r="R49" s="16" t="s">
        <v>35</v>
      </c>
      <c r="S49" s="16" t="s">
        <v>36</v>
      </c>
      <c r="T49" s="16" t="s">
        <v>37</v>
      </c>
      <c r="U49" s="16" t="s">
        <v>38</v>
      </c>
      <c r="V49" s="16" t="s">
        <v>39</v>
      </c>
      <c r="W49" s="16" t="s">
        <v>40</v>
      </c>
      <c r="X49" s="16" t="s">
        <v>41</v>
      </c>
      <c r="Y49" s="16" t="s">
        <v>42</v>
      </c>
      <c r="Z49" s="16" t="s">
        <v>43</v>
      </c>
    </row>
    <row r="50" ht="1" customHeight="1" spans="2:26" x14ac:dyDescent="0.25">
      <c r="B50" s="16" t="s">
        <v>44</v>
      </c>
      <c r="C50" s="16">
        <f>IFERROR('Payoff Schedule'!C5,0)</f>
        <v>6788.61</v>
      </c>
      <c r="D50" s="16">
        <f>IFERROR('Payoff Schedule'!C10,0)</f>
        <v>6731.95</v>
      </c>
      <c r="E50" s="16">
        <f>IFERROR('Payoff Schedule'!C15,0)</f>
        <v>6675.76</v>
      </c>
      <c r="F50" s="16">
        <f>IFERROR('Payoff Schedule'!C20,0)</f>
        <v>6620.03</v>
      </c>
      <c r="G50" s="16">
        <f>IFERROR('Payoff Schedule'!C25,0)</f>
        <v>6564.76</v>
      </c>
      <c r="H50" s="16">
        <f>IFERROR('Payoff Schedule'!C30,0)</f>
        <v>6509.96</v>
      </c>
      <c r="I50" s="16">
        <f>IFERROR('Payoff Schedule'!C35,0)</f>
        <v>6455.64</v>
      </c>
      <c r="J50" s="16">
        <f>IFERROR('Payoff Schedule'!C40,0)</f>
        <v>6401.75</v>
      </c>
      <c r="K50" s="16">
        <f>IFERROR('Payoff Schedule'!C45,0)</f>
        <v>6348.31</v>
      </c>
      <c r="L50" s="16">
        <f>IFERROR('Payoff Schedule'!C50,0)</f>
        <v>6295.32</v>
      </c>
      <c r="M50" s="16">
        <f>IFERROR('Payoff Schedule'!C55,0)</f>
        <v>6242.77</v>
      </c>
      <c r="N50" s="16">
        <f>IFERROR('Payoff Schedule'!C60,0)</f>
        <v>6190.65</v>
      </c>
      <c r="O50" s="16">
        <f>IFERROR('Payoff Schedule'!C65,0)</f>
        <v>6138.96</v>
      </c>
      <c r="P50" s="16">
        <f>IFERROR('Payoff Schedule'!C70,0)</f>
        <v>6087.72</v>
      </c>
      <c r="Q50" s="16">
        <f>IFERROR('Payoff Schedule'!C75,0)</f>
        <v>6036.91</v>
      </c>
      <c r="R50" s="16">
        <f>IFERROR('Payoff Schedule'!C80,0)</f>
        <v>5986.53</v>
      </c>
      <c r="S50" s="16">
        <f>IFERROR('Payoff Schedule'!C85,0)</f>
        <v>5936.56</v>
      </c>
      <c r="T50" s="16">
        <f>IFERROR('Payoff Schedule'!C90,0)</f>
        <v>5887.01</v>
      </c>
      <c r="U50" s="16">
        <f>IFERROR('Payoff Schedule'!C95,0)</f>
        <v>5837.88</v>
      </c>
      <c r="V50" s="16">
        <f>IFERROR('Payoff Schedule'!C100,0)</f>
        <v>5789.14</v>
      </c>
      <c r="W50" s="16">
        <f>IFERROR('Payoff Schedule'!C105,0)</f>
        <v>5740.82</v>
      </c>
      <c r="X50" s="16">
        <f>IFERROR('Payoff Schedule'!C110,0)</f>
        <v>5692.9</v>
      </c>
      <c r="Y50" s="16">
        <f>IFERROR('Payoff Schedule'!C115,0)</f>
        <v>5645.36</v>
      </c>
      <c r="Z50" s="16">
        <f>IFERROR('Payoff Schedule'!C120,0)</f>
        <v>5598.23</v>
      </c>
    </row>
    <row r="51" ht="1" customHeight="1" spans="2:26" x14ac:dyDescent="0.25">
      <c r="B51" s="16" t="s">
        <v>45</v>
      </c>
      <c r="C51" s="16">
        <f>IFERROR('Payoff Schedule'!E5,0)</f>
        <v>6674.61</v>
      </c>
      <c r="D51" s="16">
        <f>IFERROR('Payoff Schedule'!E10,0)</f>
        <v>6012.33</v>
      </c>
      <c r="E51" s="16">
        <f>IFERROR('Payoff Schedule'!E15,0)</f>
        <v>5287.11</v>
      </c>
      <c r="F51" s="16">
        <f>IFERROR('Payoff Schedule'!E20,0)</f>
        <v>4492.96</v>
      </c>
      <c r="G51" s="16">
        <f>IFERROR('Payoff Schedule'!E25,0)</f>
        <v>3623.33</v>
      </c>
      <c r="H51" s="16">
        <f>IFERROR('Payoff Schedule'!E30,0)</f>
        <v>2671.06</v>
      </c>
      <c r="I51" s="16">
        <f>IFERROR('Payoff Schedule'!E35,0)</f>
        <v>1628.27</v>
      </c>
      <c r="J51" s="16">
        <f>IFERROR('Payoff Schedule'!E40,0)</f>
        <v>486.37</v>
      </c>
      <c r="K51" s="16">
        <f>IFERROR('Payoff Schedule'!E45,0)</f>
        <v>0</v>
      </c>
      <c r="L51" s="16">
        <f>IFERROR('Payoff Schedule'!E50,0)</f>
        <v>0</v>
      </c>
      <c r="M51" s="16">
        <f>IFERROR('Payoff Schedule'!E55,0)</f>
        <v>0</v>
      </c>
      <c r="N51" s="16">
        <f>IFERROR('Payoff Schedule'!E60,0)</f>
        <v>0</v>
      </c>
      <c r="O51" s="16">
        <f>IFERROR('Payoff Schedule'!E65,0)</f>
        <v>0</v>
      </c>
      <c r="P51" s="16">
        <f>IFERROR('Payoff Schedule'!E70,0)</f>
        <v>0</v>
      </c>
      <c r="Q51" s="16">
        <f>IFERROR('Payoff Schedule'!E75,0)</f>
        <v>0</v>
      </c>
      <c r="R51" s="16">
        <f>IFERROR('Payoff Schedule'!E80,0)</f>
        <v>0</v>
      </c>
      <c r="S51" s="16">
        <f>IFERROR('Payoff Schedule'!E85,0)</f>
        <v>0</v>
      </c>
      <c r="T51" s="16">
        <f>IFERROR('Payoff Schedule'!E90,0)</f>
        <v>0</v>
      </c>
      <c r="U51" s="16">
        <f>IFERROR('Payoff Schedule'!E95,0)</f>
        <v>0</v>
      </c>
      <c r="V51" s="16">
        <f>IFERROR('Payoff Schedule'!E100,0)</f>
        <v>0</v>
      </c>
      <c r="W51" s="16">
        <f>IFERROR('Payoff Schedule'!E105,0)</f>
        <v>0</v>
      </c>
      <c r="X51" s="16">
        <f>IFERROR('Payoff Schedule'!E110,0)</f>
        <v>0</v>
      </c>
      <c r="Y51" s="16">
        <f>IFERROR('Payoff Schedule'!E115,0)</f>
        <v>0</v>
      </c>
      <c r="Z51" s="16">
        <f>IFERROR('Payoff Schedule'!E120,0)</f>
        <v>0</v>
      </c>
    </row>
    <row r="52" ht="1" customHeight="1" spans="2:26" x14ac:dyDescent="0.25">
      <c r="B52" s="16" t="s">
        <v>46</v>
      </c>
      <c r="C52" s="16">
        <f>IFERROR('Payoff Schedule'!G5,0)</f>
        <v>6524.61</v>
      </c>
      <c r="D52" s="16">
        <f>IFERROR('Payoff Schedule'!G10,0)</f>
        <v>5070.08</v>
      </c>
      <c r="E52" s="16">
        <f>IFERROR('Payoff Schedule'!G15,0)</f>
        <v>3477.31</v>
      </c>
      <c r="F52" s="16">
        <f>IFERROR('Payoff Schedule'!G20,0)</f>
        <v>1733.15</v>
      </c>
      <c r="G52" s="16">
        <f>IFERROR('Payoff Schedule'!G25,0)</f>
        <v>0</v>
      </c>
      <c r="H52" s="16">
        <f>IFERROR('Payoff Schedule'!G30,0)</f>
        <v>0</v>
      </c>
      <c r="I52" s="16">
        <f>IFERROR('Payoff Schedule'!G35,0)</f>
        <v>0</v>
      </c>
      <c r="J52" s="16">
        <f>IFERROR('Payoff Schedule'!G40,0)</f>
        <v>0</v>
      </c>
      <c r="K52" s="16">
        <f>IFERROR('Payoff Schedule'!G45,0)</f>
        <v>0</v>
      </c>
      <c r="L52" s="16">
        <f>IFERROR('Payoff Schedule'!G50,0)</f>
        <v>0</v>
      </c>
      <c r="M52" s="16">
        <f>IFERROR('Payoff Schedule'!G55,0)</f>
        <v>0</v>
      </c>
      <c r="N52" s="16">
        <f>IFERROR('Payoff Schedule'!G60,0)</f>
        <v>0</v>
      </c>
      <c r="O52" s="16">
        <f>IFERROR('Payoff Schedule'!G65,0)</f>
        <v>0</v>
      </c>
      <c r="P52" s="16">
        <f>IFERROR('Payoff Schedule'!G70,0)</f>
        <v>0</v>
      </c>
      <c r="Q52" s="16">
        <f>IFERROR('Payoff Schedule'!G75,0)</f>
        <v>0</v>
      </c>
      <c r="R52" s="16">
        <f>IFERROR('Payoff Schedule'!G80,0)</f>
        <v>0</v>
      </c>
      <c r="S52" s="16">
        <f>IFERROR('Payoff Schedule'!G85,0)</f>
        <v>0</v>
      </c>
      <c r="T52" s="16">
        <f>IFERROR('Payoff Schedule'!G90,0)</f>
        <v>0</v>
      </c>
      <c r="U52" s="16">
        <f>IFERROR('Payoff Schedule'!G95,0)</f>
        <v>0</v>
      </c>
      <c r="V52" s="16">
        <f>IFERROR('Payoff Schedule'!G100,0)</f>
        <v>0</v>
      </c>
      <c r="W52" s="16">
        <f>IFERROR('Payoff Schedule'!G105,0)</f>
        <v>0</v>
      </c>
      <c r="X52" s="16">
        <f>IFERROR('Payoff Schedule'!G110,0)</f>
        <v>0</v>
      </c>
      <c r="Y52" s="16">
        <f>IFERROR('Payoff Schedule'!G115,0)</f>
        <v>0</v>
      </c>
      <c r="Z52" s="16">
        <f>IFERROR('Payoff Schedule'!G120,0)</f>
        <v>0</v>
      </c>
    </row>
    <row r="53" ht="1" customHeight="1" spans="2:5" x14ac:dyDescent="0.25">
      <c r="B53" s="16" t="s">
        <v>19</v>
      </c>
      <c r="C53" s="16" t="s">
        <v>47</v>
      </c>
      <c r="D53" s="16" t="s">
        <v>48</v>
      </c>
      <c r="E53" s="16" t="s">
        <v>49</v>
      </c>
    </row>
    <row r="54" ht="1" customHeight="1" spans="2:5" x14ac:dyDescent="0.25">
      <c r="B54" s="16" t="s">
        <v>50</v>
      </c>
      <c r="C54" s="16">
        <f>IFERROR('Card Setup'!B18,0)</f>
        <v>13556.45</v>
      </c>
      <c r="D54" s="16">
        <f>IFERROR('Card Setup'!B19,0)</f>
        <v>2699.77</v>
      </c>
      <c r="E54" s="16">
        <f>IFERROR('Card Setup'!B20,0)</f>
        <v>1423.22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C25"/>
  <sheetViews>
    <sheetView workbookViewId="0" showGridLines="0" zoomScale="125"/>
  </sheetViews>
  <sheetFormatPr defaultRowHeight="15" outlineLevelRow="0" outlineLevelCol="0" x14ac:dyDescent="55"/>
  <cols>
    <col min="1" max="1" width="32" customWidth="1"/>
    <col min="2" max="2" width="20" customWidth="1"/>
    <col min="3" max="3" width="32" customWidth="1"/>
  </cols>
  <sheetData>
    <row r="1" ht="48" customHeight="1" spans="1:3" x14ac:dyDescent="0.25">
      <c r="A1" s="17" t="s">
        <v>51</v>
      </c>
      <c r="B1" s="17"/>
      <c r="C1" s="17"/>
    </row>
    <row r="2" ht="24" customHeight="1" spans="1:3" x14ac:dyDescent="0.25">
      <c r="A2" s="18" t="s">
        <v>52</v>
      </c>
      <c r="B2" s="18"/>
      <c r="C2" s="18"/>
    </row>
    <row r="3" ht="14" customHeight="1" x14ac:dyDescent="0.25"/>
    <row r="4" ht="28" customHeight="1" spans="1:3" x14ac:dyDescent="0.25">
      <c r="A4" s="12" t="s">
        <v>53</v>
      </c>
      <c r="B4" s="13"/>
      <c r="C4" s="13"/>
    </row>
    <row r="5" ht="26" customHeight="1" spans="1:3" x14ac:dyDescent="0.25">
      <c r="A5" s="19" t="s">
        <v>54</v>
      </c>
      <c r="B5" s="20">
        <v>6800</v>
      </c>
      <c r="C5" s="18" t="s">
        <v>55</v>
      </c>
    </row>
    <row r="6" ht="26" customHeight="1" spans="1:3" x14ac:dyDescent="0.25">
      <c r="A6" s="19" t="s">
        <v>56</v>
      </c>
      <c r="B6" s="21">
        <v>0.2199</v>
      </c>
      <c r="C6" s="18" t="s">
        <v>57</v>
      </c>
    </row>
    <row r="7" ht="14" customHeight="1" x14ac:dyDescent="0.25"/>
    <row r="8" ht="28" customHeight="1" spans="1:3" x14ac:dyDescent="0.25">
      <c r="A8" s="12" t="s">
        <v>58</v>
      </c>
      <c r="B8" s="13"/>
      <c r="C8" s="13"/>
    </row>
    <row r="9" ht="26" customHeight="1" spans="1:3" x14ac:dyDescent="0.25">
      <c r="A9" s="19" t="s">
        <v>59</v>
      </c>
      <c r="B9" s="21">
        <v>0.02</v>
      </c>
      <c r="C9" s="18" t="s">
        <v>60</v>
      </c>
    </row>
    <row r="10" ht="26" customHeight="1" spans="1:3" x14ac:dyDescent="0.25">
      <c r="A10" s="19" t="s">
        <v>61</v>
      </c>
      <c r="B10" s="20">
        <v>25</v>
      </c>
      <c r="C10" s="18" t="s">
        <v>62</v>
      </c>
    </row>
    <row r="11" ht="26" customHeight="1" spans="1:3" x14ac:dyDescent="0.25">
      <c r="A11" s="19" t="s">
        <v>63</v>
      </c>
      <c r="B11" s="20">
        <v>250</v>
      </c>
      <c r="C11" s="18" t="s">
        <v>64</v>
      </c>
    </row>
    <row r="12" ht="26" customHeight="1" spans="1:3" x14ac:dyDescent="0.25">
      <c r="A12" s="19" t="s">
        <v>65</v>
      </c>
      <c r="B12" s="20">
        <v>400</v>
      </c>
      <c r="C12" s="18" t="s">
        <v>66</v>
      </c>
    </row>
    <row r="13" ht="14" customHeight="1" x14ac:dyDescent="0.25"/>
    <row r="14" ht="28" customHeight="1" spans="1:3" x14ac:dyDescent="0.25">
      <c r="A14" s="12" t="s">
        <v>67</v>
      </c>
      <c r="B14" s="13"/>
      <c r="C14" s="13"/>
    </row>
    <row r="15" ht="26" customHeight="1" spans="1:2" x14ac:dyDescent="0.25">
      <c r="A15" s="19" t="s">
        <v>68</v>
      </c>
      <c r="B15" s="22">
        <f>IFERROR(COUNTIF('Payoff Schedule'!B5:B124,"&gt;0"),0)</f>
        <v>120</v>
      </c>
    </row>
    <row r="16" ht="26" customHeight="1" spans="1:2" x14ac:dyDescent="0.25">
      <c r="A16" s="19" t="s">
        <v>69</v>
      </c>
      <c r="B16" s="22">
        <f>IFERROR(COUNTIF('Payoff Schedule'!D5:D124,"&gt;0"),0)</f>
        <v>38</v>
      </c>
    </row>
    <row r="17" ht="26" customHeight="1" spans="1:2" x14ac:dyDescent="0.25">
      <c r="A17" s="19" t="s">
        <v>70</v>
      </c>
      <c r="B17" s="22">
        <f>IFERROR(COUNTIF('Payoff Schedule'!F5:F124,"&gt;0"),0)</f>
        <v>21</v>
      </c>
    </row>
    <row r="18" ht="26" customHeight="1" spans="1:2" x14ac:dyDescent="0.25">
      <c r="A18" s="19" t="s">
        <v>71</v>
      </c>
      <c r="B18" s="23">
        <f>IFERROR(SUM('Payoff Schedule'!B5:B124)-(B5-'Payoff Schedule'!C124),0)</f>
        <v>13556.45</v>
      </c>
    </row>
    <row r="19" ht="26" customHeight="1" spans="1:2" x14ac:dyDescent="0.25">
      <c r="A19" s="19" t="s">
        <v>72</v>
      </c>
      <c r="B19" s="23">
        <f>IFERROR(SUM('Payoff Schedule'!D5:D124)-(B5-'Payoff Schedule'!E124),0)</f>
        <v>2699.77</v>
      </c>
    </row>
    <row r="20" ht="26" customHeight="1" spans="1:2" x14ac:dyDescent="0.25">
      <c r="A20" s="19" t="s">
        <v>73</v>
      </c>
      <c r="B20" s="23">
        <f>IFERROR(SUM('Payoff Schedule'!F5:F124)-(B5-'Payoff Schedule'!G124),0)</f>
        <v>1423.22</v>
      </c>
    </row>
    <row r="21" ht="26" customHeight="1" spans="1:2" x14ac:dyDescent="0.25">
      <c r="A21" s="19" t="s">
        <v>74</v>
      </c>
      <c r="B21" s="23">
        <f>B18-B19</f>
        <v>10856.68</v>
      </c>
    </row>
    <row r="22" ht="14" customHeight="1" x14ac:dyDescent="0.25"/>
    <row r="23" ht="6" customHeight="1" x14ac:dyDescent="0.25"/>
    <row r="24" ht="20" customHeight="1" spans="1:3" x14ac:dyDescent="0.25">
      <c r="A24" s="14" t="s">
        <v>17</v>
      </c>
      <c r="B24" s="14"/>
      <c r="C24" s="14"/>
    </row>
    <row r="25" ht="20" customHeight="1" spans="1:3" x14ac:dyDescent="0.25">
      <c r="A25" s="15" t="s">
        <v>18</v>
      </c>
      <c r="B25" s="15"/>
      <c r="C25" s="15"/>
    </row>
  </sheetData>
  <sheetProtection sheet="1"/>
  <mergeCells count="4">
    <mergeCell ref="A1:C1"/>
    <mergeCell ref="A2:C2"/>
    <mergeCell ref="A24:C24"/>
    <mergeCell ref="A25:C25"/>
  </mergeCells>
  <hyperlinks>
    <hyperlink ref="A2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128"/>
  <sheetViews>
    <sheetView workbookViewId="0" showGridLines="0" zoomScale="10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7" width="14" customWidth="1"/>
  </cols>
  <sheetData>
    <row r="1" ht="48" customHeight="1" spans="1:7" x14ac:dyDescent="0.25">
      <c r="A1" s="17" t="s">
        <v>75</v>
      </c>
      <c r="B1" s="17"/>
      <c r="C1" s="17"/>
      <c r="D1" s="17"/>
      <c r="E1" s="17"/>
      <c r="F1" s="17"/>
      <c r="G1" s="17"/>
    </row>
    <row r="2" ht="24" customHeight="1" spans="1:7" x14ac:dyDescent="0.25">
      <c r="A2" s="18" t="s">
        <v>76</v>
      </c>
      <c r="B2" s="18"/>
      <c r="C2" s="18"/>
      <c r="D2" s="18"/>
      <c r="E2" s="18"/>
      <c r="F2" s="18"/>
      <c r="G2" s="18"/>
    </row>
    <row r="3" ht="14" customHeight="1" x14ac:dyDescent="0.25"/>
    <row r="4" ht="32" customHeight="1" spans="1:7" x14ac:dyDescent="0.25">
      <c r="A4" s="24" t="s">
        <v>77</v>
      </c>
      <c r="B4" s="25" t="s">
        <v>78</v>
      </c>
      <c r="C4" s="25" t="s">
        <v>79</v>
      </c>
      <c r="D4" s="25" t="s">
        <v>45</v>
      </c>
      <c r="E4" s="25" t="s">
        <v>80</v>
      </c>
      <c r="F4" s="25" t="s">
        <v>46</v>
      </c>
      <c r="G4" s="25" t="s">
        <v>81</v>
      </c>
    </row>
    <row r="5" ht="26" customHeight="1" spans="1:7" x14ac:dyDescent="0.25">
      <c r="A5" s="26">
        <v>1</v>
      </c>
      <c r="B5" s="27">
        <f>IF('Card Setup'!B5&lt;=0.005,0,ROUND(MIN(MAX('Card Setup'!B5*'Card Setup'!B9,'Card Setup'!B10),'Card Setup'!B5+'Card Setup'!B5*('Card Setup'!B6/12)),2))</f>
        <v>136</v>
      </c>
      <c r="C5" s="27">
        <f>IF('Card Setup'!B5&lt;=0.005,0,MAX(ROUND('Card Setup'!B5*(1+'Card Setup'!B6/12)-B5,2),0))</f>
        <v>6788.61</v>
      </c>
      <c r="D5" s="27">
        <f>IF('Card Setup'!B5&lt;=0.005,0,ROUND(MIN('Card Setup'!B11,'Card Setup'!B5+'Card Setup'!B5*('Card Setup'!B6/12)),2))</f>
        <v>250</v>
      </c>
      <c r="E5" s="27">
        <f>IF('Card Setup'!B5&lt;=0.005,0,MAX(ROUND('Card Setup'!B5*(1+'Card Setup'!B6/12)-D5,2),0))</f>
        <v>6674.61</v>
      </c>
      <c r="F5" s="27">
        <f>IF('Card Setup'!B5&lt;=0.005,0,ROUND(MIN('Card Setup'!B12,'Card Setup'!B5+'Card Setup'!B5*('Card Setup'!B6/12)),2))</f>
        <v>400</v>
      </c>
      <c r="G5" s="27">
        <f>IF('Card Setup'!B5&lt;=0.005,0,MAX(ROUND('Card Setup'!B5*(1+'Card Setup'!B6/12)-F5,2),0))</f>
        <v>6524.61</v>
      </c>
    </row>
    <row r="6" ht="26" customHeight="1" spans="1:7" x14ac:dyDescent="0.25">
      <c r="A6" s="28">
        <v>2</v>
      </c>
      <c r="B6" s="29">
        <f>IF(C5&lt;=0.005,0,ROUND(MIN(MAX(C5*'Card Setup'!B9,'Card Setup'!B10),C5+C5*('Card Setup'!B6/12)),2))</f>
        <v>135.77</v>
      </c>
      <c r="C6" s="29">
        <f>IF(C5&lt;=0.005,0,MAX(ROUND(C5*(1+'Card Setup'!B6/12)-B6,2),0))</f>
        <v>6777.24</v>
      </c>
      <c r="D6" s="29">
        <f>IF(E5&lt;=0.005,0,ROUND(MIN('Card Setup'!B11,E5+E5*('Card Setup'!B6/12)),2))</f>
        <v>250</v>
      </c>
      <c r="E6" s="29">
        <f>IF(E5&lt;=0.005,0,MAX(ROUND(E5*(1+'Card Setup'!B6/12)-D6,2),0))</f>
        <v>6546.92</v>
      </c>
      <c r="F6" s="29">
        <f>IF(G5&lt;=0.005,0,ROUND(MIN('Card Setup'!B12,G5+G5*('Card Setup'!B6/12)),2))</f>
        <v>400</v>
      </c>
      <c r="G6" s="29">
        <f>IF(G5&lt;=0.005,0,MAX(ROUND(G5*(1+'Card Setup'!B6/12)-F6,2),0))</f>
        <v>6244.17</v>
      </c>
    </row>
    <row r="7" ht="26" customHeight="1" spans="1:7" x14ac:dyDescent="0.25">
      <c r="A7" s="26">
        <v>3</v>
      </c>
      <c r="B7" s="27">
        <f>IF(C6&lt;=0.005,0,ROUND(MIN(MAX(C6*'Card Setup'!B9,'Card Setup'!B10),C6+C6*('Card Setup'!B6/12)),2))</f>
        <v>135.54</v>
      </c>
      <c r="C7" s="27">
        <f>IF(C6&lt;=0.005,0,MAX(ROUND(C6*(1+'Card Setup'!B6/12)-B7,2),0))</f>
        <v>6765.89</v>
      </c>
      <c r="D7" s="27">
        <f>IF(E6&lt;=0.005,0,ROUND(MIN('Card Setup'!B11,E6+E6*('Card Setup'!B6/12)),2))</f>
        <v>250</v>
      </c>
      <c r="E7" s="27">
        <f>IF(E6&lt;=0.005,0,MAX(ROUND(E6*(1+'Card Setup'!B6/12)-D7,2),0))</f>
        <v>6416.89</v>
      </c>
      <c r="F7" s="27">
        <f>IF(G6&lt;=0.005,0,ROUND(MIN('Card Setup'!B12,G6+G6*('Card Setup'!B6/12)),2))</f>
        <v>400</v>
      </c>
      <c r="G7" s="27">
        <f>IF(G6&lt;=0.005,0,MAX(ROUND(G6*(1+'Card Setup'!B6/12)-F7,2),0))</f>
        <v>5958.59</v>
      </c>
    </row>
    <row r="8" ht="26" customHeight="1" spans="1:7" x14ac:dyDescent="0.25">
      <c r="A8" s="28">
        <v>4</v>
      </c>
      <c r="B8" s="29">
        <f>IF(C7&lt;=0.005,0,ROUND(MIN(MAX(C7*'Card Setup'!B9,'Card Setup'!B10),C7+C7*('Card Setup'!B6/12)),2))</f>
        <v>135.32</v>
      </c>
      <c r="C8" s="29">
        <f>IF(C7&lt;=0.005,0,MAX(ROUND(C7*(1+'Card Setup'!B6/12)-B8,2),0))</f>
        <v>6754.55</v>
      </c>
      <c r="D8" s="29">
        <f>IF(E7&lt;=0.005,0,ROUND(MIN('Card Setup'!B11,E7+E7*('Card Setup'!B6/12)),2))</f>
        <v>250</v>
      </c>
      <c r="E8" s="29">
        <f>IF(E7&lt;=0.005,0,MAX(ROUND(E7*(1+'Card Setup'!B6/12)-D8,2),0))</f>
        <v>6284.48</v>
      </c>
      <c r="F8" s="29">
        <f>IF(G7&lt;=0.005,0,ROUND(MIN('Card Setup'!B12,G7+G7*('Card Setup'!B6/12)),2))</f>
        <v>400</v>
      </c>
      <c r="G8" s="29">
        <f>IF(G7&lt;=0.005,0,MAX(ROUND(G7*(1+'Card Setup'!B6/12)-F8,2),0))</f>
        <v>5667.78</v>
      </c>
    </row>
    <row r="9" ht="26" customHeight="1" spans="1:7" x14ac:dyDescent="0.25">
      <c r="A9" s="26">
        <v>5</v>
      </c>
      <c r="B9" s="27">
        <f>IF(C8&lt;=0.005,0,ROUND(MIN(MAX(C8*'Card Setup'!B9,'Card Setup'!B10),C8+C8*('Card Setup'!B6/12)),2))</f>
        <v>135.09</v>
      </c>
      <c r="C9" s="27">
        <f>IF(C8&lt;=0.005,0,MAX(ROUND(C8*(1+'Card Setup'!B6/12)-B9,2),0))</f>
        <v>6743.24</v>
      </c>
      <c r="D9" s="27">
        <f>IF(E8&lt;=0.005,0,ROUND(MIN('Card Setup'!B11,E8+E8*('Card Setup'!B6/12)),2))</f>
        <v>250</v>
      </c>
      <c r="E9" s="27">
        <f>IF(E8&lt;=0.005,0,MAX(ROUND(E8*(1+'Card Setup'!B6/12)-D9,2),0))</f>
        <v>6149.64</v>
      </c>
      <c r="F9" s="27">
        <f>IF(G8&lt;=0.005,0,ROUND(MIN('Card Setup'!B12,G8+G8*('Card Setup'!B6/12)),2))</f>
        <v>400</v>
      </c>
      <c r="G9" s="27">
        <f>IF(G8&lt;=0.005,0,MAX(ROUND(G8*(1+'Card Setup'!B6/12)-F9,2),0))</f>
        <v>5371.64</v>
      </c>
    </row>
    <row r="10" ht="26" customHeight="1" spans="1:7" x14ac:dyDescent="0.25">
      <c r="A10" s="28">
        <v>6</v>
      </c>
      <c r="B10" s="29">
        <f>IF(C9&lt;=0.005,0,ROUND(MIN(MAX(C9*'Card Setup'!B9,'Card Setup'!B10),C9+C9*('Card Setup'!B6/12)),2))</f>
        <v>134.86</v>
      </c>
      <c r="C10" s="29">
        <f>IF(C9&lt;=0.005,0,MAX(ROUND(C9*(1+'Card Setup'!B6/12)-B10,2),0))</f>
        <v>6731.95</v>
      </c>
      <c r="D10" s="29">
        <f>IF(E9&lt;=0.005,0,ROUND(MIN('Card Setup'!B11,E9+E9*('Card Setup'!B6/12)),2))</f>
        <v>250</v>
      </c>
      <c r="E10" s="29">
        <f>IF(E9&lt;=0.005,0,MAX(ROUND(E9*(1+'Card Setup'!B6/12)-D10,2),0))</f>
        <v>6012.33</v>
      </c>
      <c r="F10" s="29">
        <f>IF(G9&lt;=0.005,0,ROUND(MIN('Card Setup'!B12,G9+G9*('Card Setup'!B6/12)),2))</f>
        <v>400</v>
      </c>
      <c r="G10" s="29">
        <f>IF(G9&lt;=0.005,0,MAX(ROUND(G9*(1+'Card Setup'!B6/12)-F10,2),0))</f>
        <v>5070.08</v>
      </c>
    </row>
    <row r="11" ht="26" customHeight="1" spans="1:7" x14ac:dyDescent="0.25">
      <c r="A11" s="26">
        <v>7</v>
      </c>
      <c r="B11" s="27">
        <f>IF(C10&lt;=0.005,0,ROUND(MIN(MAX(C10*'Card Setup'!B9,'Card Setup'!B10),C10+C10*('Card Setup'!B6/12)),2))</f>
        <v>134.64</v>
      </c>
      <c r="C11" s="27">
        <f>IF(C10&lt;=0.005,0,MAX(ROUND(C10*(1+'Card Setup'!B6/12)-B11,2),0))</f>
        <v>6720.67</v>
      </c>
      <c r="D11" s="27">
        <f>IF(E10&lt;=0.005,0,ROUND(MIN('Card Setup'!B11,E10+E10*('Card Setup'!B6/12)),2))</f>
        <v>250</v>
      </c>
      <c r="E11" s="27">
        <f>IF(E10&lt;=0.005,0,MAX(ROUND(E10*(1+'Card Setup'!B6/12)-D11,2),0))</f>
        <v>5872.51</v>
      </c>
      <c r="F11" s="27">
        <f>IF(G10&lt;=0.005,0,ROUND(MIN('Card Setup'!B12,G10+G10*('Card Setup'!B6/12)),2))</f>
        <v>400</v>
      </c>
      <c r="G11" s="27">
        <f>IF(G10&lt;=0.005,0,MAX(ROUND(G10*(1+'Card Setup'!B6/12)-F11,2),0))</f>
        <v>4762.99</v>
      </c>
    </row>
    <row r="12" ht="26" customHeight="1" spans="1:7" x14ac:dyDescent="0.25">
      <c r="A12" s="28">
        <v>8</v>
      </c>
      <c r="B12" s="29">
        <f>IF(C11&lt;=0.005,0,ROUND(MIN(MAX(C11*'Card Setup'!B9,'Card Setup'!B10),C11+C11*('Card Setup'!B6/12)),2))</f>
        <v>134.41</v>
      </c>
      <c r="C12" s="29">
        <f>IF(C11&lt;=0.005,0,MAX(ROUND(C11*(1+'Card Setup'!B6/12)-B12,2),0))</f>
        <v>6709.42</v>
      </c>
      <c r="D12" s="29">
        <f>IF(E11&lt;=0.005,0,ROUND(MIN('Card Setup'!B11,E11+E11*('Card Setup'!B6/12)),2))</f>
        <v>250</v>
      </c>
      <c r="E12" s="29">
        <f>IF(E11&lt;=0.005,0,MAX(ROUND(E11*(1+'Card Setup'!B6/12)-D12,2),0))</f>
        <v>5730.12</v>
      </c>
      <c r="F12" s="29">
        <f>IF(G11&lt;=0.005,0,ROUND(MIN('Card Setup'!B12,G11+G11*('Card Setup'!B6/12)),2))</f>
        <v>400</v>
      </c>
      <c r="G12" s="29">
        <f>IF(G11&lt;=0.005,0,MAX(ROUND(G11*(1+'Card Setup'!B6/12)-F12,2),0))</f>
        <v>4450.27</v>
      </c>
    </row>
    <row r="13" ht="26" customHeight="1" spans="1:7" x14ac:dyDescent="0.25">
      <c r="A13" s="26">
        <v>9</v>
      </c>
      <c r="B13" s="27">
        <f>IF(C12&lt;=0.005,0,ROUND(MIN(MAX(C12*'Card Setup'!B9,'Card Setup'!B10),C12+C12*('Card Setup'!B6/12)),2))</f>
        <v>134.19</v>
      </c>
      <c r="C13" s="27">
        <f>IF(C12&lt;=0.005,0,MAX(ROUND(C12*(1+'Card Setup'!B6/12)-B13,2),0))</f>
        <v>6698.18</v>
      </c>
      <c r="D13" s="27">
        <f>IF(E12&lt;=0.005,0,ROUND(MIN('Card Setup'!B11,E12+E12*('Card Setup'!B6/12)),2))</f>
        <v>250</v>
      </c>
      <c r="E13" s="27">
        <f>IF(E12&lt;=0.005,0,MAX(ROUND(E12*(1+'Card Setup'!B6/12)-D13,2),0))</f>
        <v>5585.12</v>
      </c>
      <c r="F13" s="27">
        <f>IF(G12&lt;=0.005,0,ROUND(MIN('Card Setup'!B12,G12+G12*('Card Setup'!B6/12)),2))</f>
        <v>400</v>
      </c>
      <c r="G13" s="27">
        <f>IF(G12&lt;=0.005,0,MAX(ROUND(G12*(1+'Card Setup'!B6/12)-F13,2),0))</f>
        <v>4131.82</v>
      </c>
    </row>
    <row r="14" ht="26" customHeight="1" spans="1:7" x14ac:dyDescent="0.25">
      <c r="A14" s="28">
        <v>10</v>
      </c>
      <c r="B14" s="29">
        <f>IF(C13&lt;=0.005,0,ROUND(MIN(MAX(C13*'Card Setup'!B9,'Card Setup'!B10),C13+C13*('Card Setup'!B6/12)),2))</f>
        <v>133.96</v>
      </c>
      <c r="C14" s="29">
        <f>IF(C13&lt;=0.005,0,MAX(ROUND(C13*(1+'Card Setup'!B6/12)-B14,2),0))</f>
        <v>6686.96</v>
      </c>
      <c r="D14" s="29">
        <f>IF(E13&lt;=0.005,0,ROUND(MIN('Card Setup'!B11,E13+E13*('Card Setup'!B6/12)),2))</f>
        <v>250</v>
      </c>
      <c r="E14" s="29">
        <f>IF(E13&lt;=0.005,0,MAX(ROUND(E13*(1+'Card Setup'!B6/12)-D14,2),0))</f>
        <v>5437.47</v>
      </c>
      <c r="F14" s="29">
        <f>IF(G13&lt;=0.005,0,ROUND(MIN('Card Setup'!B12,G13+G13*('Card Setup'!B6/12)),2))</f>
        <v>400</v>
      </c>
      <c r="G14" s="29">
        <f>IF(G13&lt;=0.005,0,MAX(ROUND(G13*(1+'Card Setup'!B6/12)-F14,2),0))</f>
        <v>3807.54</v>
      </c>
    </row>
    <row r="15" ht="26" customHeight="1" spans="1:7" x14ac:dyDescent="0.25">
      <c r="A15" s="26">
        <v>11</v>
      </c>
      <c r="B15" s="27">
        <f>IF(C14&lt;=0.005,0,ROUND(MIN(MAX(C14*'Card Setup'!B9,'Card Setup'!B10),C14+C14*('Card Setup'!B6/12)),2))</f>
        <v>133.74</v>
      </c>
      <c r="C15" s="27">
        <f>IF(C14&lt;=0.005,0,MAX(ROUND(C14*(1+'Card Setup'!B6/12)-B15,2),0))</f>
        <v>6675.76</v>
      </c>
      <c r="D15" s="27">
        <f>IF(E14&lt;=0.005,0,ROUND(MIN('Card Setup'!B11,E14+E14*('Card Setup'!B6/12)),2))</f>
        <v>250</v>
      </c>
      <c r="E15" s="27">
        <f>IF(E14&lt;=0.005,0,MAX(ROUND(E14*(1+'Card Setup'!B6/12)-D15,2),0))</f>
        <v>5287.11</v>
      </c>
      <c r="F15" s="27">
        <f>IF(G14&lt;=0.005,0,ROUND(MIN('Card Setup'!B12,G14+G14*('Card Setup'!B6/12)),2))</f>
        <v>400</v>
      </c>
      <c r="G15" s="27">
        <f>IF(G14&lt;=0.005,0,MAX(ROUND(G14*(1+'Card Setup'!B6/12)-F15,2),0))</f>
        <v>3477.31</v>
      </c>
    </row>
    <row r="16" ht="26" customHeight="1" spans="1:7" x14ac:dyDescent="0.25">
      <c r="A16" s="28">
        <v>12</v>
      </c>
      <c r="B16" s="29">
        <f>IF(C15&lt;=0.005,0,ROUND(MIN(MAX(C15*'Card Setup'!B9,'Card Setup'!B10),C15+C15*('Card Setup'!B6/12)),2))</f>
        <v>133.52</v>
      </c>
      <c r="C16" s="29">
        <f>IF(C15&lt;=0.005,0,MAX(ROUND(C15*(1+'Card Setup'!B6/12)-B16,2),0))</f>
        <v>6664.57</v>
      </c>
      <c r="D16" s="29">
        <f>IF(E15&lt;=0.005,0,ROUND(MIN('Card Setup'!B11,E15+E15*('Card Setup'!B6/12)),2))</f>
        <v>250</v>
      </c>
      <c r="E16" s="29">
        <f>IF(E15&lt;=0.005,0,MAX(ROUND(E15*(1+'Card Setup'!B6/12)-D16,2),0))</f>
        <v>5134</v>
      </c>
      <c r="F16" s="29">
        <f>IF(G15&lt;=0.005,0,ROUND(MIN('Card Setup'!B12,G15+G15*('Card Setup'!B6/12)),2))</f>
        <v>400</v>
      </c>
      <c r="G16" s="29">
        <f>IF(G15&lt;=0.005,0,MAX(ROUND(G15*(1+'Card Setup'!B6/12)-F16,2),0))</f>
        <v>3141.03</v>
      </c>
    </row>
    <row r="17" ht="26" customHeight="1" spans="1:7" x14ac:dyDescent="0.25">
      <c r="A17" s="26">
        <v>13</v>
      </c>
      <c r="B17" s="27">
        <f>IF(C16&lt;=0.005,0,ROUND(MIN(MAX(C16*'Card Setup'!B9,'Card Setup'!B10),C16+C16*('Card Setup'!B6/12)),2))</f>
        <v>133.29</v>
      </c>
      <c r="C17" s="27">
        <f>IF(C16&lt;=0.005,0,MAX(ROUND(C16*(1+'Card Setup'!B6/12)-B17,2),0))</f>
        <v>6653.41</v>
      </c>
      <c r="D17" s="27">
        <f>IF(E16&lt;=0.005,0,ROUND(MIN('Card Setup'!B11,E16+E16*('Card Setup'!B6/12)),2))</f>
        <v>250</v>
      </c>
      <c r="E17" s="27">
        <f>IF(E16&lt;=0.005,0,MAX(ROUND(E16*(1+'Card Setup'!B6/12)-D17,2),0))</f>
        <v>4978.08</v>
      </c>
      <c r="F17" s="27">
        <f>IF(G16&lt;=0.005,0,ROUND(MIN('Card Setup'!B12,G16+G16*('Card Setup'!B6/12)),2))</f>
        <v>400</v>
      </c>
      <c r="G17" s="27">
        <f>IF(G16&lt;=0.005,0,MAX(ROUND(G16*(1+'Card Setup'!B6/12)-F17,2),0))</f>
        <v>2798.59</v>
      </c>
    </row>
    <row r="18" ht="26" customHeight="1" spans="1:7" x14ac:dyDescent="0.25">
      <c r="A18" s="28">
        <v>14</v>
      </c>
      <c r="B18" s="29">
        <f>IF(C17&lt;=0.005,0,ROUND(MIN(MAX(C17*'Card Setup'!B9,'Card Setup'!B10),C17+C17*('Card Setup'!B6/12)),2))</f>
        <v>133.07</v>
      </c>
      <c r="C18" s="29">
        <f>IF(C17&lt;=0.005,0,MAX(ROUND(C17*(1+'Card Setup'!B6/12)-B18,2),0))</f>
        <v>6642.26</v>
      </c>
      <c r="D18" s="29">
        <f>IF(E17&lt;=0.005,0,ROUND(MIN('Card Setup'!B11,E17+E17*('Card Setup'!B6/12)),2))</f>
        <v>250</v>
      </c>
      <c r="E18" s="29">
        <f>IF(E17&lt;=0.005,0,MAX(ROUND(E17*(1+'Card Setup'!B6/12)-D18,2),0))</f>
        <v>4819.3</v>
      </c>
      <c r="F18" s="29">
        <f>IF(G17&lt;=0.005,0,ROUND(MIN('Card Setup'!B12,G17+G17*('Card Setup'!B6/12)),2))</f>
        <v>400</v>
      </c>
      <c r="G18" s="29">
        <f>IF(G17&lt;=0.005,0,MAX(ROUND(G17*(1+'Card Setup'!B6/12)-F18,2),0))</f>
        <v>2449.87</v>
      </c>
    </row>
    <row r="19" ht="26" customHeight="1" spans="1:7" x14ac:dyDescent="0.25">
      <c r="A19" s="26">
        <v>15</v>
      </c>
      <c r="B19" s="27">
        <f>IF(C18&lt;=0.005,0,ROUND(MIN(MAX(C18*'Card Setup'!B9,'Card Setup'!B10),C18+C18*('Card Setup'!B6/12)),2))</f>
        <v>132.85</v>
      </c>
      <c r="C19" s="27">
        <f>IF(C18&lt;=0.005,0,MAX(ROUND(C18*(1+'Card Setup'!B6/12)-B19,2),0))</f>
        <v>6631.13</v>
      </c>
      <c r="D19" s="27">
        <f>IF(E18&lt;=0.005,0,ROUND(MIN('Card Setup'!B11,E18+E18*('Card Setup'!B6/12)),2))</f>
        <v>250</v>
      </c>
      <c r="E19" s="27">
        <f>IF(E18&lt;=0.005,0,MAX(ROUND(E18*(1+'Card Setup'!B6/12)-D19,2),0))</f>
        <v>4657.61</v>
      </c>
      <c r="F19" s="27">
        <f>IF(G18&lt;=0.005,0,ROUND(MIN('Card Setup'!B12,G18+G18*('Card Setup'!B6/12)),2))</f>
        <v>400</v>
      </c>
      <c r="G19" s="27">
        <f>IF(G18&lt;=0.005,0,MAX(ROUND(G18*(1+'Card Setup'!B6/12)-F19,2),0))</f>
        <v>2094.76</v>
      </c>
    </row>
    <row r="20" ht="26" customHeight="1" spans="1:7" x14ac:dyDescent="0.25">
      <c r="A20" s="28">
        <v>16</v>
      </c>
      <c r="B20" s="29">
        <f>IF(C19&lt;=0.005,0,ROUND(MIN(MAX(C19*'Card Setup'!B9,'Card Setup'!B10),C19+C19*('Card Setup'!B6/12)),2))</f>
        <v>132.62</v>
      </c>
      <c r="C20" s="29">
        <f>IF(C19&lt;=0.005,0,MAX(ROUND(C19*(1+'Card Setup'!B6/12)-B20,2),0))</f>
        <v>6620.03</v>
      </c>
      <c r="D20" s="29">
        <f>IF(E19&lt;=0.005,0,ROUND(MIN('Card Setup'!B11,E19+E19*('Card Setup'!B6/12)),2))</f>
        <v>250</v>
      </c>
      <c r="E20" s="29">
        <f>IF(E19&lt;=0.005,0,MAX(ROUND(E19*(1+'Card Setup'!B6/12)-D20,2),0))</f>
        <v>4492.96</v>
      </c>
      <c r="F20" s="29">
        <f>IF(G19&lt;=0.005,0,ROUND(MIN('Card Setup'!B12,G19+G19*('Card Setup'!B6/12)),2))</f>
        <v>400</v>
      </c>
      <c r="G20" s="29">
        <f>IF(G19&lt;=0.005,0,MAX(ROUND(G19*(1+'Card Setup'!B6/12)-F20,2),0))</f>
        <v>1733.15</v>
      </c>
    </row>
    <row r="21" ht="26" customHeight="1" spans="1:7" x14ac:dyDescent="0.25">
      <c r="A21" s="26">
        <v>17</v>
      </c>
      <c r="B21" s="27">
        <f>IF(C20&lt;=0.005,0,ROUND(MIN(MAX(C20*'Card Setup'!B9,'Card Setup'!B10),C20+C20*('Card Setup'!B6/12)),2))</f>
        <v>132.4</v>
      </c>
      <c r="C21" s="27">
        <f>IF(C20&lt;=0.005,0,MAX(ROUND(C20*(1+'Card Setup'!B6/12)-B21,2),0))</f>
        <v>6608.94</v>
      </c>
      <c r="D21" s="27">
        <f>IF(E20&lt;=0.005,0,ROUND(MIN('Card Setup'!B11,E20+E20*('Card Setup'!B6/12)),2))</f>
        <v>250</v>
      </c>
      <c r="E21" s="27">
        <f>IF(E20&lt;=0.005,0,MAX(ROUND(E20*(1+'Card Setup'!B6/12)-D21,2),0))</f>
        <v>4325.29</v>
      </c>
      <c r="F21" s="27">
        <f>IF(G20&lt;=0.005,0,ROUND(MIN('Card Setup'!B12,G20+G20*('Card Setup'!B6/12)),2))</f>
        <v>400</v>
      </c>
      <c r="G21" s="27">
        <f>IF(G20&lt;=0.005,0,MAX(ROUND(G20*(1+'Card Setup'!B6/12)-F21,2),0))</f>
        <v>1364.91</v>
      </c>
    </row>
    <row r="22" ht="26" customHeight="1" spans="1:7" x14ac:dyDescent="0.25">
      <c r="A22" s="28">
        <v>18</v>
      </c>
      <c r="B22" s="29">
        <f>IF(C21&lt;=0.005,0,ROUND(MIN(MAX(C21*'Card Setup'!B9,'Card Setup'!B10),C21+C21*('Card Setup'!B6/12)),2))</f>
        <v>132.18</v>
      </c>
      <c r="C22" s="29">
        <f>IF(C21&lt;=0.005,0,MAX(ROUND(C21*(1+'Card Setup'!B6/12)-B22,2),0))</f>
        <v>6597.87</v>
      </c>
      <c r="D22" s="29">
        <f>IF(E21&lt;=0.005,0,ROUND(MIN('Card Setup'!B11,E21+E21*('Card Setup'!B6/12)),2))</f>
        <v>250</v>
      </c>
      <c r="E22" s="29">
        <f>IF(E21&lt;=0.005,0,MAX(ROUND(E21*(1+'Card Setup'!B6/12)-D22,2),0))</f>
        <v>4154.55</v>
      </c>
      <c r="F22" s="29">
        <f>IF(G21&lt;=0.005,0,ROUND(MIN('Card Setup'!B12,G21+G21*('Card Setup'!B6/12)),2))</f>
        <v>400</v>
      </c>
      <c r="G22" s="29">
        <f>IF(G21&lt;=0.005,0,MAX(ROUND(G21*(1+'Card Setup'!B6/12)-F22,2),0))</f>
        <v>989.92</v>
      </c>
    </row>
    <row r="23" ht="26" customHeight="1" spans="1:7" x14ac:dyDescent="0.25">
      <c r="A23" s="26">
        <v>19</v>
      </c>
      <c r="B23" s="27">
        <f>IF(C22&lt;=0.005,0,ROUND(MIN(MAX(C22*'Card Setup'!B9,'Card Setup'!B10),C22+C22*('Card Setup'!B6/12)),2))</f>
        <v>131.96</v>
      </c>
      <c r="C23" s="27">
        <f>IF(C22&lt;=0.005,0,MAX(ROUND(C22*(1+'Card Setup'!B6/12)-B23,2),0))</f>
        <v>6586.82</v>
      </c>
      <c r="D23" s="27">
        <f>IF(E22&lt;=0.005,0,ROUND(MIN('Card Setup'!B11,E22+E22*('Card Setup'!B6/12)),2))</f>
        <v>250</v>
      </c>
      <c r="E23" s="27">
        <f>IF(E22&lt;=0.005,0,MAX(ROUND(E22*(1+'Card Setup'!B6/12)-D23,2),0))</f>
        <v>3980.68</v>
      </c>
      <c r="F23" s="27">
        <f>IF(G22&lt;=0.005,0,ROUND(MIN('Card Setup'!B12,G22+G22*('Card Setup'!B6/12)),2))</f>
        <v>400</v>
      </c>
      <c r="G23" s="27">
        <f>IF(G22&lt;=0.005,0,MAX(ROUND(G22*(1+'Card Setup'!B6/12)-F23,2),0))</f>
        <v>608.06</v>
      </c>
    </row>
    <row r="24" ht="26" customHeight="1" spans="1:7" x14ac:dyDescent="0.25">
      <c r="A24" s="28">
        <v>20</v>
      </c>
      <c r="B24" s="29">
        <f>IF(C23&lt;=0.005,0,ROUND(MIN(MAX(C23*'Card Setup'!B9,'Card Setup'!B10),C23+C23*('Card Setup'!B6/12)),2))</f>
        <v>131.74</v>
      </c>
      <c r="C24" s="29">
        <f>IF(C23&lt;=0.005,0,MAX(ROUND(C23*(1+'Card Setup'!B6/12)-B24,2),0))</f>
        <v>6575.78</v>
      </c>
      <c r="D24" s="29">
        <f>IF(E23&lt;=0.005,0,ROUND(MIN('Card Setup'!B11,E23+E23*('Card Setup'!B6/12)),2))</f>
        <v>250</v>
      </c>
      <c r="E24" s="29">
        <f>IF(E23&lt;=0.005,0,MAX(ROUND(E23*(1+'Card Setup'!B6/12)-D24,2),0))</f>
        <v>3803.63</v>
      </c>
      <c r="F24" s="29">
        <f>IF(G23&lt;=0.005,0,ROUND(MIN('Card Setup'!B12,G23+G23*('Card Setup'!B6/12)),2))</f>
        <v>400</v>
      </c>
      <c r="G24" s="29">
        <f>IF(G23&lt;=0.005,0,MAX(ROUND(G23*(1+'Card Setup'!B6/12)-F24,2),0))</f>
        <v>219.2</v>
      </c>
    </row>
    <row r="25" ht="26" customHeight="1" spans="1:7" x14ac:dyDescent="0.25">
      <c r="A25" s="26">
        <v>21</v>
      </c>
      <c r="B25" s="27">
        <f>IF(C24&lt;=0.005,0,ROUND(MIN(MAX(C24*'Card Setup'!B9,'Card Setup'!B10),C24+C24*('Card Setup'!B6/12)),2))</f>
        <v>131.52</v>
      </c>
      <c r="C25" s="27">
        <f>IF(C24&lt;=0.005,0,MAX(ROUND(C24*(1+'Card Setup'!B6/12)-B25,2),0))</f>
        <v>6564.76</v>
      </c>
      <c r="D25" s="27">
        <f>IF(E24&lt;=0.005,0,ROUND(MIN('Card Setup'!B11,E24+E24*('Card Setup'!B6/12)),2))</f>
        <v>250</v>
      </c>
      <c r="E25" s="27">
        <f>IF(E24&lt;=0.005,0,MAX(ROUND(E24*(1+'Card Setup'!B6/12)-D25,2),0))</f>
        <v>3623.33</v>
      </c>
      <c r="F25" s="27">
        <f>IF(G24&lt;=0.005,0,ROUND(MIN('Card Setup'!B12,G24+G24*('Card Setup'!B6/12)),2))</f>
        <v>223.22</v>
      </c>
      <c r="G25" s="27">
        <f>IF(G24&lt;=0.005,0,MAX(ROUND(G24*(1+'Card Setup'!B6/12)-F25,2),0))</f>
        <v>0</v>
      </c>
    </row>
    <row r="26" ht="26" customHeight="1" spans="1:7" x14ac:dyDescent="0.25">
      <c r="A26" s="28">
        <v>22</v>
      </c>
      <c r="B26" s="29">
        <f>IF(C25&lt;=0.005,0,ROUND(MIN(MAX(C25*'Card Setup'!B9,'Card Setup'!B10),C25+C25*('Card Setup'!B6/12)),2))</f>
        <v>131.3</v>
      </c>
      <c r="C26" s="29">
        <f>IF(C25&lt;=0.005,0,MAX(ROUND(C25*(1+'Card Setup'!B6/12)-B26,2),0))</f>
        <v>6553.76</v>
      </c>
      <c r="D26" s="29">
        <f>IF(E25&lt;=0.005,0,ROUND(MIN('Card Setup'!B11,E25+E25*('Card Setup'!B6/12)),2))</f>
        <v>250</v>
      </c>
      <c r="E26" s="29">
        <f>IF(E25&lt;=0.005,0,MAX(ROUND(E25*(1+'Card Setup'!B6/12)-D26,2),0))</f>
        <v>3439.73</v>
      </c>
      <c r="F26" s="29">
        <f>IF(G25&lt;=0.005,0,ROUND(MIN('Card Setup'!B12,G25+G25*('Card Setup'!B6/12)),2))</f>
        <v>0</v>
      </c>
      <c r="G26" s="29">
        <f>IF(G25&lt;=0.005,0,MAX(ROUND(G25*(1+'Card Setup'!B6/12)-F26,2),0))</f>
        <v>0</v>
      </c>
    </row>
    <row r="27" ht="26" customHeight="1" spans="1:7" x14ac:dyDescent="0.25">
      <c r="A27" s="26">
        <v>23</v>
      </c>
      <c r="B27" s="27">
        <f>IF(C26&lt;=0.005,0,ROUND(MIN(MAX(C26*'Card Setup'!B9,'Card Setup'!B10),C26+C26*('Card Setup'!B6/12)),2))</f>
        <v>131.08</v>
      </c>
      <c r="C27" s="27">
        <f>IF(C26&lt;=0.005,0,MAX(ROUND(C26*(1+'Card Setup'!B6/12)-B27,2),0))</f>
        <v>6542.78</v>
      </c>
      <c r="D27" s="27">
        <f>IF(E26&lt;=0.005,0,ROUND(MIN('Card Setup'!B11,E26+E26*('Card Setup'!B6/12)),2))</f>
        <v>250</v>
      </c>
      <c r="E27" s="27">
        <f>IF(E26&lt;=0.005,0,MAX(ROUND(E26*(1+'Card Setup'!B6/12)-D27,2),0))</f>
        <v>3252.76</v>
      </c>
      <c r="F27" s="27">
        <f>IF(G26&lt;=0.005,0,ROUND(MIN('Card Setup'!B12,G26+G26*('Card Setup'!B6/12)),2))</f>
        <v>0</v>
      </c>
      <c r="G27" s="27">
        <f>IF(G26&lt;=0.005,0,MAX(ROUND(G26*(1+'Card Setup'!B6/12)-F27,2),0))</f>
        <v>0</v>
      </c>
    </row>
    <row r="28" ht="26" customHeight="1" spans="1:7" x14ac:dyDescent="0.25">
      <c r="A28" s="28">
        <v>24</v>
      </c>
      <c r="B28" s="29">
        <f>IF(C27&lt;=0.005,0,ROUND(MIN(MAX(C27*'Card Setup'!B9,'Card Setup'!B10),C27+C27*('Card Setup'!B6/12)),2))</f>
        <v>130.86</v>
      </c>
      <c r="C28" s="29">
        <f>IF(C27&lt;=0.005,0,MAX(ROUND(C27*(1+'Card Setup'!B6/12)-B28,2),0))</f>
        <v>6531.82</v>
      </c>
      <c r="D28" s="29">
        <f>IF(E27&lt;=0.005,0,ROUND(MIN('Card Setup'!B11,E27+E27*('Card Setup'!B6/12)),2))</f>
        <v>250</v>
      </c>
      <c r="E28" s="29">
        <f>IF(E27&lt;=0.005,0,MAX(ROUND(E27*(1+'Card Setup'!B6/12)-D28,2),0))</f>
        <v>3062.37</v>
      </c>
      <c r="F28" s="29">
        <f>IF(G27&lt;=0.005,0,ROUND(MIN('Card Setup'!B12,G27+G27*('Card Setup'!B6/12)),2))</f>
        <v>0</v>
      </c>
      <c r="G28" s="29">
        <f>IF(G27&lt;=0.005,0,MAX(ROUND(G27*(1+'Card Setup'!B6/12)-F28,2),0))</f>
        <v>0</v>
      </c>
    </row>
    <row r="29" ht="26" customHeight="1" spans="1:7" x14ac:dyDescent="0.25">
      <c r="A29" s="26">
        <v>25</v>
      </c>
      <c r="B29" s="27">
        <f>IF(C28&lt;=0.005,0,ROUND(MIN(MAX(C28*'Card Setup'!B9,'Card Setup'!B10),C28+C28*('Card Setup'!B6/12)),2))</f>
        <v>130.64</v>
      </c>
      <c r="C29" s="27">
        <f>IF(C28&lt;=0.005,0,MAX(ROUND(C28*(1+'Card Setup'!B6/12)-B29,2),0))</f>
        <v>6520.88</v>
      </c>
      <c r="D29" s="27">
        <f>IF(E28&lt;=0.005,0,ROUND(MIN('Card Setup'!B11,E28+E28*('Card Setup'!B6/12)),2))</f>
        <v>250</v>
      </c>
      <c r="E29" s="27">
        <f>IF(E28&lt;=0.005,0,MAX(ROUND(E28*(1+'Card Setup'!B6/12)-D29,2),0))</f>
        <v>2868.49</v>
      </c>
      <c r="F29" s="27">
        <f>IF(G28&lt;=0.005,0,ROUND(MIN('Card Setup'!B12,G28+G28*('Card Setup'!B6/12)),2))</f>
        <v>0</v>
      </c>
      <c r="G29" s="27">
        <f>IF(G28&lt;=0.005,0,MAX(ROUND(G28*(1+'Card Setup'!B6/12)-F29,2),0))</f>
        <v>0</v>
      </c>
    </row>
    <row r="30" ht="26" customHeight="1" spans="1:7" x14ac:dyDescent="0.25">
      <c r="A30" s="28">
        <v>26</v>
      </c>
      <c r="B30" s="29">
        <f>IF(C29&lt;=0.005,0,ROUND(MIN(MAX(C29*'Card Setup'!B9,'Card Setup'!B10),C29+C29*('Card Setup'!B6/12)),2))</f>
        <v>130.42</v>
      </c>
      <c r="C30" s="29">
        <f>IF(C29&lt;=0.005,0,MAX(ROUND(C29*(1+'Card Setup'!B6/12)-B30,2),0))</f>
        <v>6509.96</v>
      </c>
      <c r="D30" s="29">
        <f>IF(E29&lt;=0.005,0,ROUND(MIN('Card Setup'!B11,E29+E29*('Card Setup'!B6/12)),2))</f>
        <v>250</v>
      </c>
      <c r="E30" s="29">
        <f>IF(E29&lt;=0.005,0,MAX(ROUND(E29*(1+'Card Setup'!B6/12)-D30,2),0))</f>
        <v>2671.06</v>
      </c>
      <c r="F30" s="29">
        <f>IF(G29&lt;=0.005,0,ROUND(MIN('Card Setup'!B12,G29+G29*('Card Setup'!B6/12)),2))</f>
        <v>0</v>
      </c>
      <c r="G30" s="29">
        <f>IF(G29&lt;=0.005,0,MAX(ROUND(G29*(1+'Card Setup'!B6/12)-F30,2),0))</f>
        <v>0</v>
      </c>
    </row>
    <row r="31" ht="26" customHeight="1" spans="1:7" x14ac:dyDescent="0.25">
      <c r="A31" s="26">
        <v>27</v>
      </c>
      <c r="B31" s="27">
        <f>IF(C30&lt;=0.005,0,ROUND(MIN(MAX(C30*'Card Setup'!B9,'Card Setup'!B10),C30+C30*('Card Setup'!B6/12)),2))</f>
        <v>130.2</v>
      </c>
      <c r="C31" s="27">
        <f>IF(C30&lt;=0.005,0,MAX(ROUND(C30*(1+'Card Setup'!B6/12)-B31,2),0))</f>
        <v>6499.06</v>
      </c>
      <c r="D31" s="27">
        <f>IF(E30&lt;=0.005,0,ROUND(MIN('Card Setup'!B11,E30+E30*('Card Setup'!B6/12)),2))</f>
        <v>250</v>
      </c>
      <c r="E31" s="27">
        <f>IF(E30&lt;=0.005,0,MAX(ROUND(E30*(1+'Card Setup'!B6/12)-D31,2),0))</f>
        <v>2470.01</v>
      </c>
      <c r="F31" s="27">
        <f>IF(G30&lt;=0.005,0,ROUND(MIN('Card Setup'!B12,G30+G30*('Card Setup'!B6/12)),2))</f>
        <v>0</v>
      </c>
      <c r="G31" s="27">
        <f>IF(G30&lt;=0.005,0,MAX(ROUND(G30*(1+'Card Setup'!B6/12)-F31,2),0))</f>
        <v>0</v>
      </c>
    </row>
    <row r="32" ht="26" customHeight="1" spans="1:7" x14ac:dyDescent="0.25">
      <c r="A32" s="28">
        <v>28</v>
      </c>
      <c r="B32" s="29">
        <f>IF(C31&lt;=0.005,0,ROUND(MIN(MAX(C31*'Card Setup'!B9,'Card Setup'!B10),C31+C31*('Card Setup'!B6/12)),2))</f>
        <v>129.98</v>
      </c>
      <c r="C32" s="29">
        <f>IF(C31&lt;=0.005,0,MAX(ROUND(C31*(1+'Card Setup'!B6/12)-B32,2),0))</f>
        <v>6488.18</v>
      </c>
      <c r="D32" s="29">
        <f>IF(E31&lt;=0.005,0,ROUND(MIN('Card Setup'!B11,E31+E31*('Card Setup'!B6/12)),2))</f>
        <v>250</v>
      </c>
      <c r="E32" s="29">
        <f>IF(E31&lt;=0.005,0,MAX(ROUND(E31*(1+'Card Setup'!B6/12)-D32,2),0))</f>
        <v>2265.27</v>
      </c>
      <c r="F32" s="29">
        <f>IF(G31&lt;=0.005,0,ROUND(MIN('Card Setup'!B12,G31+G31*('Card Setup'!B6/12)),2))</f>
        <v>0</v>
      </c>
      <c r="G32" s="29">
        <f>IF(G31&lt;=0.005,0,MAX(ROUND(G31*(1+'Card Setup'!B6/12)-F32,2),0))</f>
        <v>0</v>
      </c>
    </row>
    <row r="33" ht="26" customHeight="1" spans="1:7" x14ac:dyDescent="0.25">
      <c r="A33" s="26">
        <v>29</v>
      </c>
      <c r="B33" s="27">
        <f>IF(C32&lt;=0.005,0,ROUND(MIN(MAX(C32*'Card Setup'!B9,'Card Setup'!B10),C32+C32*('Card Setup'!B6/12)),2))</f>
        <v>129.76</v>
      </c>
      <c r="C33" s="27">
        <f>IF(C32&lt;=0.005,0,MAX(ROUND(C32*(1+'Card Setup'!B6/12)-B33,2),0))</f>
        <v>6477.32</v>
      </c>
      <c r="D33" s="27">
        <f>IF(E32&lt;=0.005,0,ROUND(MIN('Card Setup'!B11,E32+E32*('Card Setup'!B6/12)),2))</f>
        <v>250</v>
      </c>
      <c r="E33" s="27">
        <f>IF(E32&lt;=0.005,0,MAX(ROUND(E32*(1+'Card Setup'!B6/12)-D33,2),0))</f>
        <v>2056.78</v>
      </c>
      <c r="F33" s="27">
        <f>IF(G32&lt;=0.005,0,ROUND(MIN('Card Setup'!B12,G32+G32*('Card Setup'!B6/12)),2))</f>
        <v>0</v>
      </c>
      <c r="G33" s="27">
        <f>IF(G32&lt;=0.005,0,MAX(ROUND(G32*(1+'Card Setup'!B6/12)-F33,2),0))</f>
        <v>0</v>
      </c>
    </row>
    <row r="34" ht="26" customHeight="1" spans="1:7" x14ac:dyDescent="0.25">
      <c r="A34" s="28">
        <v>30</v>
      </c>
      <c r="B34" s="29">
        <f>IF(C33&lt;=0.005,0,ROUND(MIN(MAX(C33*'Card Setup'!B9,'Card Setup'!B10),C33+C33*('Card Setup'!B6/12)),2))</f>
        <v>129.55</v>
      </c>
      <c r="C34" s="29">
        <f>IF(C33&lt;=0.005,0,MAX(ROUND(C33*(1+'Card Setup'!B6/12)-B34,2),0))</f>
        <v>6466.47</v>
      </c>
      <c r="D34" s="29">
        <f>IF(E33&lt;=0.005,0,ROUND(MIN('Card Setup'!B11,E33+E33*('Card Setup'!B6/12)),2))</f>
        <v>250</v>
      </c>
      <c r="E34" s="29">
        <f>IF(E33&lt;=0.005,0,MAX(ROUND(E33*(1+'Card Setup'!B6/12)-D34,2),0))</f>
        <v>1844.47</v>
      </c>
      <c r="F34" s="29">
        <f>IF(G33&lt;=0.005,0,ROUND(MIN('Card Setup'!B12,G33+G33*('Card Setup'!B6/12)),2))</f>
        <v>0</v>
      </c>
      <c r="G34" s="29">
        <f>IF(G33&lt;=0.005,0,MAX(ROUND(G33*(1+'Card Setup'!B6/12)-F34,2),0))</f>
        <v>0</v>
      </c>
    </row>
    <row r="35" ht="26" customHeight="1" spans="1:7" x14ac:dyDescent="0.25">
      <c r="A35" s="26">
        <v>31</v>
      </c>
      <c r="B35" s="27">
        <f>IF(C34&lt;=0.005,0,ROUND(MIN(MAX(C34*'Card Setup'!B9,'Card Setup'!B10),C34+C34*('Card Setup'!B6/12)),2))</f>
        <v>129.33</v>
      </c>
      <c r="C35" s="27">
        <f>IF(C34&lt;=0.005,0,MAX(ROUND(C34*(1+'Card Setup'!B6/12)-B35,2),0))</f>
        <v>6455.64</v>
      </c>
      <c r="D35" s="27">
        <f>IF(E34&lt;=0.005,0,ROUND(MIN('Card Setup'!B11,E34+E34*('Card Setup'!B6/12)),2))</f>
        <v>250</v>
      </c>
      <c r="E35" s="27">
        <f>IF(E34&lt;=0.005,0,MAX(ROUND(E34*(1+'Card Setup'!B6/12)-D35,2),0))</f>
        <v>1628.27</v>
      </c>
      <c r="F35" s="27">
        <f>IF(G34&lt;=0.005,0,ROUND(MIN('Card Setup'!B12,G34+G34*('Card Setup'!B6/12)),2))</f>
        <v>0</v>
      </c>
      <c r="G35" s="27">
        <f>IF(G34&lt;=0.005,0,MAX(ROUND(G34*(1+'Card Setup'!B6/12)-F35,2),0))</f>
        <v>0</v>
      </c>
    </row>
    <row r="36" ht="26" customHeight="1" spans="1:7" x14ac:dyDescent="0.25">
      <c r="A36" s="28">
        <v>32</v>
      </c>
      <c r="B36" s="29">
        <f>IF(C35&lt;=0.005,0,ROUND(MIN(MAX(C35*'Card Setup'!B9,'Card Setup'!B10),C35+C35*('Card Setup'!B6/12)),2))</f>
        <v>129.11</v>
      </c>
      <c r="C36" s="29">
        <f>IF(C35&lt;=0.005,0,MAX(ROUND(C35*(1+'Card Setup'!B6/12)-B36,2),0))</f>
        <v>6444.83</v>
      </c>
      <c r="D36" s="29">
        <f>IF(E35&lt;=0.005,0,ROUND(MIN('Card Setup'!B11,E35+E35*('Card Setup'!B6/12)),2))</f>
        <v>250</v>
      </c>
      <c r="E36" s="29">
        <f>IF(E35&lt;=0.005,0,MAX(ROUND(E35*(1+'Card Setup'!B6/12)-D36,2),0))</f>
        <v>1408.11</v>
      </c>
      <c r="F36" s="29">
        <f>IF(G35&lt;=0.005,0,ROUND(MIN('Card Setup'!B12,G35+G35*('Card Setup'!B6/12)),2))</f>
        <v>0</v>
      </c>
      <c r="G36" s="29">
        <f>IF(G35&lt;=0.005,0,MAX(ROUND(G35*(1+'Card Setup'!B6/12)-F36,2),0))</f>
        <v>0</v>
      </c>
    </row>
    <row r="37" ht="26" customHeight="1" spans="1:7" x14ac:dyDescent="0.25">
      <c r="A37" s="26">
        <v>33</v>
      </c>
      <c r="B37" s="27">
        <f>IF(C36&lt;=0.005,0,ROUND(MIN(MAX(C36*'Card Setup'!B9,'Card Setup'!B10),C36+C36*('Card Setup'!B6/12)),2))</f>
        <v>128.9</v>
      </c>
      <c r="C37" s="27">
        <f>IF(C36&lt;=0.005,0,MAX(ROUND(C36*(1+'Card Setup'!B6/12)-B37,2),0))</f>
        <v>6434.03</v>
      </c>
      <c r="D37" s="27">
        <f>IF(E36&lt;=0.005,0,ROUND(MIN('Card Setup'!B11,E36+E36*('Card Setup'!B6/12)),2))</f>
        <v>250</v>
      </c>
      <c r="E37" s="27">
        <f>IF(E36&lt;=0.005,0,MAX(ROUND(E36*(1+'Card Setup'!B6/12)-D37,2),0))</f>
        <v>1183.91</v>
      </c>
      <c r="F37" s="27">
        <f>IF(G36&lt;=0.005,0,ROUND(MIN('Card Setup'!B12,G36+G36*('Card Setup'!B6/12)),2))</f>
        <v>0</v>
      </c>
      <c r="G37" s="27">
        <f>IF(G36&lt;=0.005,0,MAX(ROUND(G36*(1+'Card Setup'!B6/12)-F37,2),0))</f>
        <v>0</v>
      </c>
    </row>
    <row r="38" ht="26" customHeight="1" spans="1:7" x14ac:dyDescent="0.25">
      <c r="A38" s="28">
        <v>34</v>
      </c>
      <c r="B38" s="29">
        <f>IF(C37&lt;=0.005,0,ROUND(MIN(MAX(C37*'Card Setup'!B9,'Card Setup'!B10),C37+C37*('Card Setup'!B6/12)),2))</f>
        <v>128.68</v>
      </c>
      <c r="C38" s="29">
        <f>IF(C37&lt;=0.005,0,MAX(ROUND(C37*(1+'Card Setup'!B6/12)-B38,2),0))</f>
        <v>6423.25</v>
      </c>
      <c r="D38" s="29">
        <f>IF(E37&lt;=0.005,0,ROUND(MIN('Card Setup'!B11,E37+E37*('Card Setup'!B6/12)),2))</f>
        <v>250</v>
      </c>
      <c r="E38" s="29">
        <f>IF(E37&lt;=0.005,0,MAX(ROUND(E37*(1+'Card Setup'!B6/12)-D38,2),0))</f>
        <v>955.61</v>
      </c>
      <c r="F38" s="29">
        <f>IF(G37&lt;=0.005,0,ROUND(MIN('Card Setup'!B12,G37+G37*('Card Setup'!B6/12)),2))</f>
        <v>0</v>
      </c>
      <c r="G38" s="29">
        <f>IF(G37&lt;=0.005,0,MAX(ROUND(G37*(1+'Card Setup'!B6/12)-F38,2),0))</f>
        <v>0</v>
      </c>
    </row>
    <row r="39" ht="26" customHeight="1" spans="1:7" x14ac:dyDescent="0.25">
      <c r="A39" s="26">
        <v>35</v>
      </c>
      <c r="B39" s="27">
        <f>IF(C38&lt;=0.005,0,ROUND(MIN(MAX(C38*'Card Setup'!B9,'Card Setup'!B10),C38+C38*('Card Setup'!B6/12)),2))</f>
        <v>128.47</v>
      </c>
      <c r="C39" s="27">
        <f>IF(C38&lt;=0.005,0,MAX(ROUND(C38*(1+'Card Setup'!B6/12)-B39,2),0))</f>
        <v>6412.49</v>
      </c>
      <c r="D39" s="27">
        <f>IF(E38&lt;=0.005,0,ROUND(MIN('Card Setup'!B11,E38+E38*('Card Setup'!B6/12)),2))</f>
        <v>250</v>
      </c>
      <c r="E39" s="27">
        <f>IF(E38&lt;=0.005,0,MAX(ROUND(E38*(1+'Card Setup'!B6/12)-D39,2),0))</f>
        <v>723.12</v>
      </c>
      <c r="F39" s="27">
        <f>IF(G38&lt;=0.005,0,ROUND(MIN('Card Setup'!B12,G38+G38*('Card Setup'!B6/12)),2))</f>
        <v>0</v>
      </c>
      <c r="G39" s="27">
        <f>IF(G38&lt;=0.005,0,MAX(ROUND(G38*(1+'Card Setup'!B6/12)-F39,2),0))</f>
        <v>0</v>
      </c>
    </row>
    <row r="40" ht="26" customHeight="1" spans="1:7" x14ac:dyDescent="0.25">
      <c r="A40" s="28">
        <v>36</v>
      </c>
      <c r="B40" s="29">
        <f>IF(C39&lt;=0.005,0,ROUND(MIN(MAX(C39*'Card Setup'!B9,'Card Setup'!B10),C39+C39*('Card Setup'!B6/12)),2))</f>
        <v>128.25</v>
      </c>
      <c r="C40" s="29">
        <f>IF(C39&lt;=0.005,0,MAX(ROUND(C39*(1+'Card Setup'!B6/12)-B40,2),0))</f>
        <v>6401.75</v>
      </c>
      <c r="D40" s="29">
        <f>IF(E39&lt;=0.005,0,ROUND(MIN('Card Setup'!B11,E39+E39*('Card Setup'!B6/12)),2))</f>
        <v>250</v>
      </c>
      <c r="E40" s="29">
        <f>IF(E39&lt;=0.005,0,MAX(ROUND(E39*(1+'Card Setup'!B6/12)-D40,2),0))</f>
        <v>486.37</v>
      </c>
      <c r="F40" s="29">
        <f>IF(G39&lt;=0.005,0,ROUND(MIN('Card Setup'!B12,G39+G39*('Card Setup'!B6/12)),2))</f>
        <v>0</v>
      </c>
      <c r="G40" s="29">
        <f>IF(G39&lt;=0.005,0,MAX(ROUND(G39*(1+'Card Setup'!B6/12)-F40,2),0))</f>
        <v>0</v>
      </c>
    </row>
    <row r="41" ht="26" customHeight="1" spans="1:7" x14ac:dyDescent="0.25">
      <c r="A41" s="26">
        <v>37</v>
      </c>
      <c r="B41" s="27">
        <f>IF(C40&lt;=0.005,0,ROUND(MIN(MAX(C40*'Card Setup'!B9,'Card Setup'!B10),C40+C40*('Card Setup'!B6/12)),2))</f>
        <v>128.04</v>
      </c>
      <c r="C41" s="27">
        <f>IF(C40&lt;=0.005,0,MAX(ROUND(C40*(1+'Card Setup'!B6/12)-B41,2),0))</f>
        <v>6391.02</v>
      </c>
      <c r="D41" s="27">
        <f>IF(E40&lt;=0.005,0,ROUND(MIN('Card Setup'!B11,E40+E40*('Card Setup'!B6/12)),2))</f>
        <v>250</v>
      </c>
      <c r="E41" s="27">
        <f>IF(E40&lt;=0.005,0,MAX(ROUND(E40*(1+'Card Setup'!B6/12)-D41,2),0))</f>
        <v>245.28</v>
      </c>
      <c r="F41" s="27">
        <f>IF(G40&lt;=0.005,0,ROUND(MIN('Card Setup'!B12,G40+G40*('Card Setup'!B6/12)),2))</f>
        <v>0</v>
      </c>
      <c r="G41" s="27">
        <f>IF(G40&lt;=0.005,0,MAX(ROUND(G40*(1+'Card Setup'!B6/12)-F41,2),0))</f>
        <v>0</v>
      </c>
    </row>
    <row r="42" ht="26" customHeight="1" spans="1:7" x14ac:dyDescent="0.25">
      <c r="A42" s="28">
        <v>38</v>
      </c>
      <c r="B42" s="29">
        <f>IF(C41&lt;=0.005,0,ROUND(MIN(MAX(C41*'Card Setup'!B9,'Card Setup'!B10),C41+C41*('Card Setup'!B6/12)),2))</f>
        <v>127.82</v>
      </c>
      <c r="C42" s="29">
        <f>IF(C41&lt;=0.005,0,MAX(ROUND(C41*(1+'Card Setup'!B6/12)-B42,2),0))</f>
        <v>6380.32</v>
      </c>
      <c r="D42" s="29">
        <f>IF(E41&lt;=0.005,0,ROUND(MIN('Card Setup'!B11,E41+E41*('Card Setup'!B6/12)),2))</f>
        <v>249.77</v>
      </c>
      <c r="E42" s="29">
        <f>IF(E41&lt;=0.005,0,MAX(ROUND(E41*(1+'Card Setup'!B6/12)-D42,2),0))</f>
        <v>0</v>
      </c>
      <c r="F42" s="29">
        <f>IF(G41&lt;=0.005,0,ROUND(MIN('Card Setup'!B12,G41+G41*('Card Setup'!B6/12)),2))</f>
        <v>0</v>
      </c>
      <c r="G42" s="29">
        <f>IF(G41&lt;=0.005,0,MAX(ROUND(G41*(1+'Card Setup'!B6/12)-F42,2),0))</f>
        <v>0</v>
      </c>
    </row>
    <row r="43" ht="26" customHeight="1" spans="1:7" x14ac:dyDescent="0.25">
      <c r="A43" s="26">
        <v>39</v>
      </c>
      <c r="B43" s="27">
        <f>IF(C42&lt;=0.005,0,ROUND(MIN(MAX(C42*'Card Setup'!B9,'Card Setup'!B10),C42+C42*('Card Setup'!B6/12)),2))</f>
        <v>127.61</v>
      </c>
      <c r="C43" s="27">
        <f>IF(C42&lt;=0.005,0,MAX(ROUND(C42*(1+'Card Setup'!B6/12)-B43,2),0))</f>
        <v>6369.63</v>
      </c>
      <c r="D43" s="27">
        <f>IF(E42&lt;=0.005,0,ROUND(MIN('Card Setup'!B11,E42+E42*('Card Setup'!B6/12)),2))</f>
        <v>0</v>
      </c>
      <c r="E43" s="27">
        <f>IF(E42&lt;=0.005,0,MAX(ROUND(E42*(1+'Card Setup'!B6/12)-D43,2),0))</f>
        <v>0</v>
      </c>
      <c r="F43" s="27">
        <f>IF(G42&lt;=0.005,0,ROUND(MIN('Card Setup'!B12,G42+G42*('Card Setup'!B6/12)),2))</f>
        <v>0</v>
      </c>
      <c r="G43" s="27">
        <f>IF(G42&lt;=0.005,0,MAX(ROUND(G42*(1+'Card Setup'!B6/12)-F43,2),0))</f>
        <v>0</v>
      </c>
    </row>
    <row r="44" ht="26" customHeight="1" spans="1:7" x14ac:dyDescent="0.25">
      <c r="A44" s="28">
        <v>40</v>
      </c>
      <c r="B44" s="29">
        <f>IF(C43&lt;=0.005,0,ROUND(MIN(MAX(C43*'Card Setup'!B9,'Card Setup'!B10),C43+C43*('Card Setup'!B6/12)),2))</f>
        <v>127.39</v>
      </c>
      <c r="C44" s="29">
        <f>IF(C43&lt;=0.005,0,MAX(ROUND(C43*(1+'Card Setup'!B6/12)-B44,2),0))</f>
        <v>6358.96</v>
      </c>
      <c r="D44" s="29">
        <f>IF(E43&lt;=0.005,0,ROUND(MIN('Card Setup'!B11,E43+E43*('Card Setup'!B6/12)),2))</f>
        <v>0</v>
      </c>
      <c r="E44" s="29">
        <f>IF(E43&lt;=0.005,0,MAX(ROUND(E43*(1+'Card Setup'!B6/12)-D44,2),0))</f>
        <v>0</v>
      </c>
      <c r="F44" s="29">
        <f>IF(G43&lt;=0.005,0,ROUND(MIN('Card Setup'!B12,G43+G43*('Card Setup'!B6/12)),2))</f>
        <v>0</v>
      </c>
      <c r="G44" s="29">
        <f>IF(G43&lt;=0.005,0,MAX(ROUND(G43*(1+'Card Setup'!B6/12)-F44,2),0))</f>
        <v>0</v>
      </c>
    </row>
    <row r="45" ht="26" customHeight="1" spans="1:7" x14ac:dyDescent="0.25">
      <c r="A45" s="26">
        <v>41</v>
      </c>
      <c r="B45" s="27">
        <f>IF(C44&lt;=0.005,0,ROUND(MIN(MAX(C44*'Card Setup'!B9,'Card Setup'!B10),C44+C44*('Card Setup'!B6/12)),2))</f>
        <v>127.18</v>
      </c>
      <c r="C45" s="27">
        <f>IF(C44&lt;=0.005,0,MAX(ROUND(C44*(1+'Card Setup'!B6/12)-B45,2),0))</f>
        <v>6348.31</v>
      </c>
      <c r="D45" s="27">
        <f>IF(E44&lt;=0.005,0,ROUND(MIN('Card Setup'!B11,E44+E44*('Card Setup'!B6/12)),2))</f>
        <v>0</v>
      </c>
      <c r="E45" s="27">
        <f>IF(E44&lt;=0.005,0,MAX(ROUND(E44*(1+'Card Setup'!B6/12)-D45,2),0))</f>
        <v>0</v>
      </c>
      <c r="F45" s="27">
        <f>IF(G44&lt;=0.005,0,ROUND(MIN('Card Setup'!B12,G44+G44*('Card Setup'!B6/12)),2))</f>
        <v>0</v>
      </c>
      <c r="G45" s="27">
        <f>IF(G44&lt;=0.005,0,MAX(ROUND(G44*(1+'Card Setup'!B6/12)-F45,2),0))</f>
        <v>0</v>
      </c>
    </row>
    <row r="46" ht="26" customHeight="1" spans="1:7" x14ac:dyDescent="0.25">
      <c r="A46" s="28">
        <v>42</v>
      </c>
      <c r="B46" s="29">
        <f>IF(C45&lt;=0.005,0,ROUND(MIN(MAX(C45*'Card Setup'!B9,'Card Setup'!B10),C45+C45*('Card Setup'!B6/12)),2))</f>
        <v>126.97</v>
      </c>
      <c r="C46" s="29">
        <f>IF(C45&lt;=0.005,0,MAX(ROUND(C45*(1+'Card Setup'!B6/12)-B46,2),0))</f>
        <v>6337.67</v>
      </c>
      <c r="D46" s="29">
        <f>IF(E45&lt;=0.005,0,ROUND(MIN('Card Setup'!B11,E45+E45*('Card Setup'!B6/12)),2))</f>
        <v>0</v>
      </c>
      <c r="E46" s="29">
        <f>IF(E45&lt;=0.005,0,MAX(ROUND(E45*(1+'Card Setup'!B6/12)-D46,2),0))</f>
        <v>0</v>
      </c>
      <c r="F46" s="29">
        <f>IF(G45&lt;=0.005,0,ROUND(MIN('Card Setup'!B12,G45+G45*('Card Setup'!B6/12)),2))</f>
        <v>0</v>
      </c>
      <c r="G46" s="29">
        <f>IF(G45&lt;=0.005,0,MAX(ROUND(G45*(1+'Card Setup'!B6/12)-F46,2),0))</f>
        <v>0</v>
      </c>
    </row>
    <row r="47" ht="26" customHeight="1" spans="1:7" x14ac:dyDescent="0.25">
      <c r="A47" s="26">
        <v>43</v>
      </c>
      <c r="B47" s="27">
        <f>IF(C46&lt;=0.005,0,ROUND(MIN(MAX(C46*'Card Setup'!B9,'Card Setup'!B10),C46+C46*('Card Setup'!B6/12)),2))</f>
        <v>126.75</v>
      </c>
      <c r="C47" s="27">
        <f>IF(C46&lt;=0.005,0,MAX(ROUND(C46*(1+'Card Setup'!B6/12)-B47,2),0))</f>
        <v>6327.06</v>
      </c>
      <c r="D47" s="27">
        <f>IF(E46&lt;=0.005,0,ROUND(MIN('Card Setup'!B11,E46+E46*('Card Setup'!B6/12)),2))</f>
        <v>0</v>
      </c>
      <c r="E47" s="27">
        <f>IF(E46&lt;=0.005,0,MAX(ROUND(E46*(1+'Card Setup'!B6/12)-D47,2),0))</f>
        <v>0</v>
      </c>
      <c r="F47" s="27">
        <f>IF(G46&lt;=0.005,0,ROUND(MIN('Card Setup'!B12,G46+G46*('Card Setup'!B6/12)),2))</f>
        <v>0</v>
      </c>
      <c r="G47" s="27">
        <f>IF(G46&lt;=0.005,0,MAX(ROUND(G46*(1+'Card Setup'!B6/12)-F47,2),0))</f>
        <v>0</v>
      </c>
    </row>
    <row r="48" ht="26" customHeight="1" spans="1:7" x14ac:dyDescent="0.25">
      <c r="A48" s="28">
        <v>44</v>
      </c>
      <c r="B48" s="29">
        <f>IF(C47&lt;=0.005,0,ROUND(MIN(MAX(C47*'Card Setup'!B9,'Card Setup'!B10),C47+C47*('Card Setup'!B6/12)),2))</f>
        <v>126.54</v>
      </c>
      <c r="C48" s="29">
        <f>IF(C47&lt;=0.005,0,MAX(ROUND(C47*(1+'Card Setup'!B6/12)-B48,2),0))</f>
        <v>6316.46</v>
      </c>
      <c r="D48" s="29">
        <f>IF(E47&lt;=0.005,0,ROUND(MIN('Card Setup'!B11,E47+E47*('Card Setup'!B6/12)),2))</f>
        <v>0</v>
      </c>
      <c r="E48" s="29">
        <f>IF(E47&lt;=0.005,0,MAX(ROUND(E47*(1+'Card Setup'!B6/12)-D48,2),0))</f>
        <v>0</v>
      </c>
      <c r="F48" s="29">
        <f>IF(G47&lt;=0.005,0,ROUND(MIN('Card Setup'!B12,G47+G47*('Card Setup'!B6/12)),2))</f>
        <v>0</v>
      </c>
      <c r="G48" s="29">
        <f>IF(G47&lt;=0.005,0,MAX(ROUND(G47*(1+'Card Setup'!B6/12)-F48,2),0))</f>
        <v>0</v>
      </c>
    </row>
    <row r="49" ht="26" customHeight="1" spans="1:7" x14ac:dyDescent="0.25">
      <c r="A49" s="26">
        <v>45</v>
      </c>
      <c r="B49" s="27">
        <f>IF(C48&lt;=0.005,0,ROUND(MIN(MAX(C48*'Card Setup'!B9,'Card Setup'!B10),C48+C48*('Card Setup'!B6/12)),2))</f>
        <v>126.33</v>
      </c>
      <c r="C49" s="27">
        <f>IF(C48&lt;=0.005,0,MAX(ROUND(C48*(1+'Card Setup'!B6/12)-B49,2),0))</f>
        <v>6305.88</v>
      </c>
      <c r="D49" s="27">
        <f>IF(E48&lt;=0.005,0,ROUND(MIN('Card Setup'!B11,E48+E48*('Card Setup'!B6/12)),2))</f>
        <v>0</v>
      </c>
      <c r="E49" s="27">
        <f>IF(E48&lt;=0.005,0,MAX(ROUND(E48*(1+'Card Setup'!B6/12)-D49,2),0))</f>
        <v>0</v>
      </c>
      <c r="F49" s="27">
        <f>IF(G48&lt;=0.005,0,ROUND(MIN('Card Setup'!B12,G48+G48*('Card Setup'!B6/12)),2))</f>
        <v>0</v>
      </c>
      <c r="G49" s="27">
        <f>IF(G48&lt;=0.005,0,MAX(ROUND(G48*(1+'Card Setup'!B6/12)-F49,2),0))</f>
        <v>0</v>
      </c>
    </row>
    <row r="50" ht="26" customHeight="1" spans="1:7" x14ac:dyDescent="0.25">
      <c r="A50" s="28">
        <v>46</v>
      </c>
      <c r="B50" s="29">
        <f>IF(C49&lt;=0.005,0,ROUND(MIN(MAX(C49*'Card Setup'!B9,'Card Setup'!B10),C49+C49*('Card Setup'!B6/12)),2))</f>
        <v>126.12</v>
      </c>
      <c r="C50" s="29">
        <f>IF(C49&lt;=0.005,0,MAX(ROUND(C49*(1+'Card Setup'!B6/12)-B50,2),0))</f>
        <v>6295.32</v>
      </c>
      <c r="D50" s="29">
        <f>IF(E49&lt;=0.005,0,ROUND(MIN('Card Setup'!B11,E49+E49*('Card Setup'!B6/12)),2))</f>
        <v>0</v>
      </c>
      <c r="E50" s="29">
        <f>IF(E49&lt;=0.005,0,MAX(ROUND(E49*(1+'Card Setup'!B6/12)-D50,2),0))</f>
        <v>0</v>
      </c>
      <c r="F50" s="29">
        <f>IF(G49&lt;=0.005,0,ROUND(MIN('Card Setup'!B12,G49+G49*('Card Setup'!B6/12)),2))</f>
        <v>0</v>
      </c>
      <c r="G50" s="29">
        <f>IF(G49&lt;=0.005,0,MAX(ROUND(G49*(1+'Card Setup'!B6/12)-F50,2),0))</f>
        <v>0</v>
      </c>
    </row>
    <row r="51" ht="26" customHeight="1" spans="1:7" x14ac:dyDescent="0.25">
      <c r="A51" s="26">
        <v>47</v>
      </c>
      <c r="B51" s="27">
        <f>IF(C50&lt;=0.005,0,ROUND(MIN(MAX(C50*'Card Setup'!B9,'Card Setup'!B10),C50+C50*('Card Setup'!B6/12)),2))</f>
        <v>125.91</v>
      </c>
      <c r="C51" s="27">
        <f>IF(C50&lt;=0.005,0,MAX(ROUND(C50*(1+'Card Setup'!B6/12)-B51,2),0))</f>
        <v>6284.77</v>
      </c>
      <c r="D51" s="27">
        <f>IF(E50&lt;=0.005,0,ROUND(MIN('Card Setup'!B11,E50+E50*('Card Setup'!B6/12)),2))</f>
        <v>0</v>
      </c>
      <c r="E51" s="27">
        <f>IF(E50&lt;=0.005,0,MAX(ROUND(E50*(1+'Card Setup'!B6/12)-D51,2),0))</f>
        <v>0</v>
      </c>
      <c r="F51" s="27">
        <f>IF(G50&lt;=0.005,0,ROUND(MIN('Card Setup'!B12,G50+G50*('Card Setup'!B6/12)),2))</f>
        <v>0</v>
      </c>
      <c r="G51" s="27">
        <f>IF(G50&lt;=0.005,0,MAX(ROUND(G50*(1+'Card Setup'!B6/12)-F51,2),0))</f>
        <v>0</v>
      </c>
    </row>
    <row r="52" ht="26" customHeight="1" spans="1:7" x14ac:dyDescent="0.25">
      <c r="A52" s="28">
        <v>48</v>
      </c>
      <c r="B52" s="29">
        <f>IF(C51&lt;=0.005,0,ROUND(MIN(MAX(C51*'Card Setup'!B9,'Card Setup'!B10),C51+C51*('Card Setup'!B6/12)),2))</f>
        <v>125.7</v>
      </c>
      <c r="C52" s="29">
        <f>IF(C51&lt;=0.005,0,MAX(ROUND(C51*(1+'Card Setup'!B6/12)-B52,2),0))</f>
        <v>6274.24</v>
      </c>
      <c r="D52" s="29">
        <f>IF(E51&lt;=0.005,0,ROUND(MIN('Card Setup'!B11,E51+E51*('Card Setup'!B6/12)),2))</f>
        <v>0</v>
      </c>
      <c r="E52" s="29">
        <f>IF(E51&lt;=0.005,0,MAX(ROUND(E51*(1+'Card Setup'!B6/12)-D52,2),0))</f>
        <v>0</v>
      </c>
      <c r="F52" s="29">
        <f>IF(G51&lt;=0.005,0,ROUND(MIN('Card Setup'!B12,G51+G51*('Card Setup'!B6/12)),2))</f>
        <v>0</v>
      </c>
      <c r="G52" s="29">
        <f>IF(G51&lt;=0.005,0,MAX(ROUND(G51*(1+'Card Setup'!B6/12)-F52,2),0))</f>
        <v>0</v>
      </c>
    </row>
    <row r="53" ht="26" customHeight="1" spans="1:7" x14ac:dyDescent="0.25">
      <c r="A53" s="26">
        <v>49</v>
      </c>
      <c r="B53" s="27">
        <f>IF(C52&lt;=0.005,0,ROUND(MIN(MAX(C52*'Card Setup'!B9,'Card Setup'!B10),C52+C52*('Card Setup'!B6/12)),2))</f>
        <v>125.48</v>
      </c>
      <c r="C53" s="27">
        <f>IF(C52&lt;=0.005,0,MAX(ROUND(C52*(1+'Card Setup'!B6/12)-B53,2),0))</f>
        <v>6263.74</v>
      </c>
      <c r="D53" s="27">
        <f>IF(E52&lt;=0.005,0,ROUND(MIN('Card Setup'!B11,E52+E52*('Card Setup'!B6/12)),2))</f>
        <v>0</v>
      </c>
      <c r="E53" s="27">
        <f>IF(E52&lt;=0.005,0,MAX(ROUND(E52*(1+'Card Setup'!B6/12)-D53,2),0))</f>
        <v>0</v>
      </c>
      <c r="F53" s="27">
        <f>IF(G52&lt;=0.005,0,ROUND(MIN('Card Setup'!B12,G52+G52*('Card Setup'!B6/12)),2))</f>
        <v>0</v>
      </c>
      <c r="G53" s="27">
        <f>IF(G52&lt;=0.005,0,MAX(ROUND(G52*(1+'Card Setup'!B6/12)-F53,2),0))</f>
        <v>0</v>
      </c>
    </row>
    <row r="54" ht="26" customHeight="1" spans="1:7" x14ac:dyDescent="0.25">
      <c r="A54" s="28">
        <v>50</v>
      </c>
      <c r="B54" s="29">
        <f>IF(C53&lt;=0.005,0,ROUND(MIN(MAX(C53*'Card Setup'!B9,'Card Setup'!B10),C53+C53*('Card Setup'!B6/12)),2))</f>
        <v>125.27</v>
      </c>
      <c r="C54" s="29">
        <f>IF(C53&lt;=0.005,0,MAX(ROUND(C53*(1+'Card Setup'!B6/12)-B54,2),0))</f>
        <v>6253.25</v>
      </c>
      <c r="D54" s="29">
        <f>IF(E53&lt;=0.005,0,ROUND(MIN('Card Setup'!B11,E53+E53*('Card Setup'!B6/12)),2))</f>
        <v>0</v>
      </c>
      <c r="E54" s="29">
        <f>IF(E53&lt;=0.005,0,MAX(ROUND(E53*(1+'Card Setup'!B6/12)-D54,2),0))</f>
        <v>0</v>
      </c>
      <c r="F54" s="29">
        <f>IF(G53&lt;=0.005,0,ROUND(MIN('Card Setup'!B12,G53+G53*('Card Setup'!B6/12)),2))</f>
        <v>0</v>
      </c>
      <c r="G54" s="29">
        <f>IF(G53&lt;=0.005,0,MAX(ROUND(G53*(1+'Card Setup'!B6/12)-F54,2),0))</f>
        <v>0</v>
      </c>
    </row>
    <row r="55" ht="26" customHeight="1" spans="1:7" x14ac:dyDescent="0.25">
      <c r="A55" s="26">
        <v>51</v>
      </c>
      <c r="B55" s="27">
        <f>IF(C54&lt;=0.005,0,ROUND(MIN(MAX(C54*'Card Setup'!B9,'Card Setup'!B10),C54+C54*('Card Setup'!B6/12)),2))</f>
        <v>125.07</v>
      </c>
      <c r="C55" s="27">
        <f>IF(C54&lt;=0.005,0,MAX(ROUND(C54*(1+'Card Setup'!B6/12)-B55,2),0))</f>
        <v>6242.77</v>
      </c>
      <c r="D55" s="27">
        <f>IF(E54&lt;=0.005,0,ROUND(MIN('Card Setup'!B11,E54+E54*('Card Setup'!B6/12)),2))</f>
        <v>0</v>
      </c>
      <c r="E55" s="27">
        <f>IF(E54&lt;=0.005,0,MAX(ROUND(E54*(1+'Card Setup'!B6/12)-D55,2),0))</f>
        <v>0</v>
      </c>
      <c r="F55" s="27">
        <f>IF(G54&lt;=0.005,0,ROUND(MIN('Card Setup'!B12,G54+G54*('Card Setup'!B6/12)),2))</f>
        <v>0</v>
      </c>
      <c r="G55" s="27">
        <f>IF(G54&lt;=0.005,0,MAX(ROUND(G54*(1+'Card Setup'!B6/12)-F55,2),0))</f>
        <v>0</v>
      </c>
    </row>
    <row r="56" ht="26" customHeight="1" spans="1:7" x14ac:dyDescent="0.25">
      <c r="A56" s="28">
        <v>52</v>
      </c>
      <c r="B56" s="29">
        <f>IF(C55&lt;=0.005,0,ROUND(MIN(MAX(C55*'Card Setup'!B9,'Card Setup'!B10),C55+C55*('Card Setup'!B6/12)),2))</f>
        <v>124.86</v>
      </c>
      <c r="C56" s="29">
        <f>IF(C55&lt;=0.005,0,MAX(ROUND(C55*(1+'Card Setup'!B6/12)-B56,2),0))</f>
        <v>6232.31</v>
      </c>
      <c r="D56" s="29">
        <f>IF(E55&lt;=0.005,0,ROUND(MIN('Card Setup'!B11,E55+E55*('Card Setup'!B6/12)),2))</f>
        <v>0</v>
      </c>
      <c r="E56" s="29">
        <f>IF(E55&lt;=0.005,0,MAX(ROUND(E55*(1+'Card Setup'!B6/12)-D56,2),0))</f>
        <v>0</v>
      </c>
      <c r="F56" s="29">
        <f>IF(G55&lt;=0.005,0,ROUND(MIN('Card Setup'!B12,G55+G55*('Card Setup'!B6/12)),2))</f>
        <v>0</v>
      </c>
      <c r="G56" s="29">
        <f>IF(G55&lt;=0.005,0,MAX(ROUND(G55*(1+'Card Setup'!B6/12)-F56,2),0))</f>
        <v>0</v>
      </c>
    </row>
    <row r="57" ht="26" customHeight="1" spans="1:7" x14ac:dyDescent="0.25">
      <c r="A57" s="26">
        <v>53</v>
      </c>
      <c r="B57" s="27">
        <f>IF(C56&lt;=0.005,0,ROUND(MIN(MAX(C56*'Card Setup'!B9,'Card Setup'!B10),C56+C56*('Card Setup'!B6/12)),2))</f>
        <v>124.65</v>
      </c>
      <c r="C57" s="27">
        <f>IF(C56&lt;=0.005,0,MAX(ROUND(C56*(1+'Card Setup'!B6/12)-B57,2),0))</f>
        <v>6221.87</v>
      </c>
      <c r="D57" s="27">
        <f>IF(E56&lt;=0.005,0,ROUND(MIN('Card Setup'!B11,E56+E56*('Card Setup'!B6/12)),2))</f>
        <v>0</v>
      </c>
      <c r="E57" s="27">
        <f>IF(E56&lt;=0.005,0,MAX(ROUND(E56*(1+'Card Setup'!B6/12)-D57,2),0))</f>
        <v>0</v>
      </c>
      <c r="F57" s="27">
        <f>IF(G56&lt;=0.005,0,ROUND(MIN('Card Setup'!B12,G56+G56*('Card Setup'!B6/12)),2))</f>
        <v>0</v>
      </c>
      <c r="G57" s="27">
        <f>IF(G56&lt;=0.005,0,MAX(ROUND(G56*(1+'Card Setup'!B6/12)-F57,2),0))</f>
        <v>0</v>
      </c>
    </row>
    <row r="58" ht="26" customHeight="1" spans="1:7" x14ac:dyDescent="0.25">
      <c r="A58" s="28">
        <v>54</v>
      </c>
      <c r="B58" s="29">
        <f>IF(C57&lt;=0.005,0,ROUND(MIN(MAX(C57*'Card Setup'!B9,'Card Setup'!B10),C57+C57*('Card Setup'!B6/12)),2))</f>
        <v>124.44</v>
      </c>
      <c r="C58" s="29">
        <f>IF(C57&lt;=0.005,0,MAX(ROUND(C57*(1+'Card Setup'!B6/12)-B58,2),0))</f>
        <v>6211.45</v>
      </c>
      <c r="D58" s="29">
        <f>IF(E57&lt;=0.005,0,ROUND(MIN('Card Setup'!B11,E57+E57*('Card Setup'!B6/12)),2))</f>
        <v>0</v>
      </c>
      <c r="E58" s="29">
        <f>IF(E57&lt;=0.005,0,MAX(ROUND(E57*(1+'Card Setup'!B6/12)-D58,2),0))</f>
        <v>0</v>
      </c>
      <c r="F58" s="29">
        <f>IF(G57&lt;=0.005,0,ROUND(MIN('Card Setup'!B12,G57+G57*('Card Setup'!B6/12)),2))</f>
        <v>0</v>
      </c>
      <c r="G58" s="29">
        <f>IF(G57&lt;=0.005,0,MAX(ROUND(G57*(1+'Card Setup'!B6/12)-F58,2),0))</f>
        <v>0</v>
      </c>
    </row>
    <row r="59" ht="26" customHeight="1" spans="1:7" x14ac:dyDescent="0.25">
      <c r="A59" s="26">
        <v>55</v>
      </c>
      <c r="B59" s="27">
        <f>IF(C58&lt;=0.005,0,ROUND(MIN(MAX(C58*'Card Setup'!B9,'Card Setup'!B10),C58+C58*('Card Setup'!B6/12)),2))</f>
        <v>124.23</v>
      </c>
      <c r="C59" s="27">
        <f>IF(C58&lt;=0.005,0,MAX(ROUND(C58*(1+'Card Setup'!B6/12)-B59,2),0))</f>
        <v>6201.04</v>
      </c>
      <c r="D59" s="27">
        <f>IF(E58&lt;=0.005,0,ROUND(MIN('Card Setup'!B11,E58+E58*('Card Setup'!B6/12)),2))</f>
        <v>0</v>
      </c>
      <c r="E59" s="27">
        <f>IF(E58&lt;=0.005,0,MAX(ROUND(E58*(1+'Card Setup'!B6/12)-D59,2),0))</f>
        <v>0</v>
      </c>
      <c r="F59" s="27">
        <f>IF(G58&lt;=0.005,0,ROUND(MIN('Card Setup'!B12,G58+G58*('Card Setup'!B6/12)),2))</f>
        <v>0</v>
      </c>
      <c r="G59" s="27">
        <f>IF(G58&lt;=0.005,0,MAX(ROUND(G58*(1+'Card Setup'!B6/12)-F59,2),0))</f>
        <v>0</v>
      </c>
    </row>
    <row r="60" ht="26" customHeight="1" spans="1:7" x14ac:dyDescent="0.25">
      <c r="A60" s="28">
        <v>56</v>
      </c>
      <c r="B60" s="29">
        <f>IF(C59&lt;=0.005,0,ROUND(MIN(MAX(C59*'Card Setup'!B9,'Card Setup'!B10),C59+C59*('Card Setup'!B6/12)),2))</f>
        <v>124.02</v>
      </c>
      <c r="C60" s="29">
        <f>IF(C59&lt;=0.005,0,MAX(ROUND(C59*(1+'Card Setup'!B6/12)-B60,2),0))</f>
        <v>6190.65</v>
      </c>
      <c r="D60" s="29">
        <f>IF(E59&lt;=0.005,0,ROUND(MIN('Card Setup'!B11,E59+E59*('Card Setup'!B6/12)),2))</f>
        <v>0</v>
      </c>
      <c r="E60" s="29">
        <f>IF(E59&lt;=0.005,0,MAX(ROUND(E59*(1+'Card Setup'!B6/12)-D60,2),0))</f>
        <v>0</v>
      </c>
      <c r="F60" s="29">
        <f>IF(G59&lt;=0.005,0,ROUND(MIN('Card Setup'!B12,G59+G59*('Card Setup'!B6/12)),2))</f>
        <v>0</v>
      </c>
      <c r="G60" s="29">
        <f>IF(G59&lt;=0.005,0,MAX(ROUND(G59*(1+'Card Setup'!B6/12)-F60,2),0))</f>
        <v>0</v>
      </c>
    </row>
    <row r="61" ht="26" customHeight="1" spans="1:7" x14ac:dyDescent="0.25">
      <c r="A61" s="26">
        <v>57</v>
      </c>
      <c r="B61" s="27">
        <f>IF(C60&lt;=0.005,0,ROUND(MIN(MAX(C60*'Card Setup'!B9,'Card Setup'!B10),C60+C60*('Card Setup'!B6/12)),2))</f>
        <v>123.81</v>
      </c>
      <c r="C61" s="27">
        <f>IF(C60&lt;=0.005,0,MAX(ROUND(C60*(1+'Card Setup'!B6/12)-B61,2),0))</f>
        <v>6180.28</v>
      </c>
      <c r="D61" s="27">
        <f>IF(E60&lt;=0.005,0,ROUND(MIN('Card Setup'!B11,E60+E60*('Card Setup'!B6/12)),2))</f>
        <v>0</v>
      </c>
      <c r="E61" s="27">
        <f>IF(E60&lt;=0.005,0,MAX(ROUND(E60*(1+'Card Setup'!B6/12)-D61,2),0))</f>
        <v>0</v>
      </c>
      <c r="F61" s="27">
        <f>IF(G60&lt;=0.005,0,ROUND(MIN('Card Setup'!B12,G60+G60*('Card Setup'!B6/12)),2))</f>
        <v>0</v>
      </c>
      <c r="G61" s="27">
        <f>IF(G60&lt;=0.005,0,MAX(ROUND(G60*(1+'Card Setup'!B6/12)-F61,2),0))</f>
        <v>0</v>
      </c>
    </row>
    <row r="62" ht="26" customHeight="1" spans="1:7" x14ac:dyDescent="0.25">
      <c r="A62" s="28">
        <v>58</v>
      </c>
      <c r="B62" s="29">
        <f>IF(C61&lt;=0.005,0,ROUND(MIN(MAX(C61*'Card Setup'!B9,'Card Setup'!B10),C61+C61*('Card Setup'!B6/12)),2))</f>
        <v>123.61</v>
      </c>
      <c r="C62" s="29">
        <f>IF(C61&lt;=0.005,0,MAX(ROUND(C61*(1+'Card Setup'!B6/12)-B62,2),0))</f>
        <v>6169.92</v>
      </c>
      <c r="D62" s="29">
        <f>IF(E61&lt;=0.005,0,ROUND(MIN('Card Setup'!B11,E61+E61*('Card Setup'!B6/12)),2))</f>
        <v>0</v>
      </c>
      <c r="E62" s="29">
        <f>IF(E61&lt;=0.005,0,MAX(ROUND(E61*(1+'Card Setup'!B6/12)-D62,2),0))</f>
        <v>0</v>
      </c>
      <c r="F62" s="29">
        <f>IF(G61&lt;=0.005,0,ROUND(MIN('Card Setup'!B12,G61+G61*('Card Setup'!B6/12)),2))</f>
        <v>0</v>
      </c>
      <c r="G62" s="29">
        <f>IF(G61&lt;=0.005,0,MAX(ROUND(G61*(1+'Card Setup'!B6/12)-F62,2),0))</f>
        <v>0</v>
      </c>
    </row>
    <row r="63" ht="26" customHeight="1" spans="1:7" x14ac:dyDescent="0.25">
      <c r="A63" s="26">
        <v>59</v>
      </c>
      <c r="B63" s="27">
        <f>IF(C62&lt;=0.005,0,ROUND(MIN(MAX(C62*'Card Setup'!B9,'Card Setup'!B10),C62+C62*('Card Setup'!B6/12)),2))</f>
        <v>123.4</v>
      </c>
      <c r="C63" s="27">
        <f>IF(C62&lt;=0.005,0,MAX(ROUND(C62*(1+'Card Setup'!B6/12)-B63,2),0))</f>
        <v>6159.58</v>
      </c>
      <c r="D63" s="27">
        <f>IF(E62&lt;=0.005,0,ROUND(MIN('Card Setup'!B11,E62+E62*('Card Setup'!B6/12)),2))</f>
        <v>0</v>
      </c>
      <c r="E63" s="27">
        <f>IF(E62&lt;=0.005,0,MAX(ROUND(E62*(1+'Card Setup'!B6/12)-D63,2),0))</f>
        <v>0</v>
      </c>
      <c r="F63" s="27">
        <f>IF(G62&lt;=0.005,0,ROUND(MIN('Card Setup'!B12,G62+G62*('Card Setup'!B6/12)),2))</f>
        <v>0</v>
      </c>
      <c r="G63" s="27">
        <f>IF(G62&lt;=0.005,0,MAX(ROUND(G62*(1+'Card Setup'!B6/12)-F63,2),0))</f>
        <v>0</v>
      </c>
    </row>
    <row r="64" ht="26" customHeight="1" spans="1:7" x14ac:dyDescent="0.25">
      <c r="A64" s="28">
        <v>60</v>
      </c>
      <c r="B64" s="29">
        <f>IF(C63&lt;=0.005,0,ROUND(MIN(MAX(C63*'Card Setup'!B9,'Card Setup'!B10),C63+C63*('Card Setup'!B6/12)),2))</f>
        <v>123.19</v>
      </c>
      <c r="C64" s="29">
        <f>IF(C63&lt;=0.005,0,MAX(ROUND(C63*(1+'Card Setup'!B6/12)-B64,2),0))</f>
        <v>6149.26</v>
      </c>
      <c r="D64" s="29">
        <f>IF(E63&lt;=0.005,0,ROUND(MIN('Card Setup'!B11,E63+E63*('Card Setup'!B6/12)),2))</f>
        <v>0</v>
      </c>
      <c r="E64" s="29">
        <f>IF(E63&lt;=0.005,0,MAX(ROUND(E63*(1+'Card Setup'!B6/12)-D64,2),0))</f>
        <v>0</v>
      </c>
      <c r="F64" s="29">
        <f>IF(G63&lt;=0.005,0,ROUND(MIN('Card Setup'!B12,G63+G63*('Card Setup'!B6/12)),2))</f>
        <v>0</v>
      </c>
      <c r="G64" s="29">
        <f>IF(G63&lt;=0.005,0,MAX(ROUND(G63*(1+'Card Setup'!B6/12)-F64,2),0))</f>
        <v>0</v>
      </c>
    </row>
    <row r="65" ht="26" customHeight="1" spans="1:7" x14ac:dyDescent="0.25">
      <c r="A65" s="26">
        <v>61</v>
      </c>
      <c r="B65" s="27">
        <f>IF(C64&lt;=0.005,0,ROUND(MIN(MAX(C64*'Card Setup'!B9,'Card Setup'!B10),C64+C64*('Card Setup'!B6/12)),2))</f>
        <v>122.99</v>
      </c>
      <c r="C65" s="27">
        <f>IF(C64&lt;=0.005,0,MAX(ROUND(C64*(1+'Card Setup'!B6/12)-B65,2),0))</f>
        <v>6138.96</v>
      </c>
      <c r="D65" s="27">
        <f>IF(E64&lt;=0.005,0,ROUND(MIN('Card Setup'!B11,E64+E64*('Card Setup'!B6/12)),2))</f>
        <v>0</v>
      </c>
      <c r="E65" s="27">
        <f>IF(E64&lt;=0.005,0,MAX(ROUND(E64*(1+'Card Setup'!B6/12)-D65,2),0))</f>
        <v>0</v>
      </c>
      <c r="F65" s="27">
        <f>IF(G64&lt;=0.005,0,ROUND(MIN('Card Setup'!B12,G64+G64*('Card Setup'!B6/12)),2))</f>
        <v>0</v>
      </c>
      <c r="G65" s="27">
        <f>IF(G64&lt;=0.005,0,MAX(ROUND(G64*(1+'Card Setup'!B6/12)-F65,2),0))</f>
        <v>0</v>
      </c>
    </row>
    <row r="66" ht="26" customHeight="1" spans="1:7" x14ac:dyDescent="0.25">
      <c r="A66" s="28">
        <v>62</v>
      </c>
      <c r="B66" s="29">
        <f>IF(C65&lt;=0.005,0,ROUND(MIN(MAX(C65*'Card Setup'!B9,'Card Setup'!B10),C65+C65*('Card Setup'!B6/12)),2))</f>
        <v>122.78</v>
      </c>
      <c r="C66" s="29">
        <f>IF(C65&lt;=0.005,0,MAX(ROUND(C65*(1+'Card Setup'!B6/12)-B66,2),0))</f>
        <v>6128.68</v>
      </c>
      <c r="D66" s="29">
        <f>IF(E65&lt;=0.005,0,ROUND(MIN('Card Setup'!B11,E65+E65*('Card Setup'!B6/12)),2))</f>
        <v>0</v>
      </c>
      <c r="E66" s="29">
        <f>IF(E65&lt;=0.005,0,MAX(ROUND(E65*(1+'Card Setup'!B6/12)-D66,2),0))</f>
        <v>0</v>
      </c>
      <c r="F66" s="29">
        <f>IF(G65&lt;=0.005,0,ROUND(MIN('Card Setup'!B12,G65+G65*('Card Setup'!B6/12)),2))</f>
        <v>0</v>
      </c>
      <c r="G66" s="29">
        <f>IF(G65&lt;=0.005,0,MAX(ROUND(G65*(1+'Card Setup'!B6/12)-F66,2),0))</f>
        <v>0</v>
      </c>
    </row>
    <row r="67" ht="26" customHeight="1" spans="1:7" x14ac:dyDescent="0.25">
      <c r="A67" s="26">
        <v>63</v>
      </c>
      <c r="B67" s="27">
        <f>IF(C66&lt;=0.005,0,ROUND(MIN(MAX(C66*'Card Setup'!B9,'Card Setup'!B10),C66+C66*('Card Setup'!B6/12)),2))</f>
        <v>122.57</v>
      </c>
      <c r="C67" s="27">
        <f>IF(C66&lt;=0.005,0,MAX(ROUND(C66*(1+'Card Setup'!B6/12)-B67,2),0))</f>
        <v>6118.42</v>
      </c>
      <c r="D67" s="27">
        <f>IF(E66&lt;=0.005,0,ROUND(MIN('Card Setup'!B11,E66+E66*('Card Setup'!B6/12)),2))</f>
        <v>0</v>
      </c>
      <c r="E67" s="27">
        <f>IF(E66&lt;=0.005,0,MAX(ROUND(E66*(1+'Card Setup'!B6/12)-D67,2),0))</f>
        <v>0</v>
      </c>
      <c r="F67" s="27">
        <f>IF(G66&lt;=0.005,0,ROUND(MIN('Card Setup'!B12,G66+G66*('Card Setup'!B6/12)),2))</f>
        <v>0</v>
      </c>
      <c r="G67" s="27">
        <f>IF(G66&lt;=0.005,0,MAX(ROUND(G66*(1+'Card Setup'!B6/12)-F67,2),0))</f>
        <v>0</v>
      </c>
    </row>
    <row r="68" ht="26" customHeight="1" spans="1:7" x14ac:dyDescent="0.25">
      <c r="A68" s="28">
        <v>64</v>
      </c>
      <c r="B68" s="29">
        <f>IF(C67&lt;=0.005,0,ROUND(MIN(MAX(C67*'Card Setup'!B9,'Card Setup'!B10),C67+C67*('Card Setup'!B6/12)),2))</f>
        <v>122.37</v>
      </c>
      <c r="C68" s="29">
        <f>IF(C67&lt;=0.005,0,MAX(ROUND(C67*(1+'Card Setup'!B6/12)-B68,2),0))</f>
        <v>6108.17</v>
      </c>
      <c r="D68" s="29">
        <f>IF(E67&lt;=0.005,0,ROUND(MIN('Card Setup'!B11,E67+E67*('Card Setup'!B6/12)),2))</f>
        <v>0</v>
      </c>
      <c r="E68" s="29">
        <f>IF(E67&lt;=0.005,0,MAX(ROUND(E67*(1+'Card Setup'!B6/12)-D68,2),0))</f>
        <v>0</v>
      </c>
      <c r="F68" s="29">
        <f>IF(G67&lt;=0.005,0,ROUND(MIN('Card Setup'!B12,G67+G67*('Card Setup'!B6/12)),2))</f>
        <v>0</v>
      </c>
      <c r="G68" s="29">
        <f>IF(G67&lt;=0.005,0,MAX(ROUND(G67*(1+'Card Setup'!B6/12)-F68,2),0))</f>
        <v>0</v>
      </c>
    </row>
    <row r="69" ht="26" customHeight="1" spans="1:7" x14ac:dyDescent="0.25">
      <c r="A69" s="26">
        <v>65</v>
      </c>
      <c r="B69" s="27">
        <f>IF(C68&lt;=0.005,0,ROUND(MIN(MAX(C68*'Card Setup'!B9,'Card Setup'!B10),C68+C68*('Card Setup'!B6/12)),2))</f>
        <v>122.16</v>
      </c>
      <c r="C69" s="27">
        <f>IF(C68&lt;=0.005,0,MAX(ROUND(C68*(1+'Card Setup'!B6/12)-B69,2),0))</f>
        <v>6097.94</v>
      </c>
      <c r="D69" s="27">
        <f>IF(E68&lt;=0.005,0,ROUND(MIN('Card Setup'!B11,E68+E68*('Card Setup'!B6/12)),2))</f>
        <v>0</v>
      </c>
      <c r="E69" s="27">
        <f>IF(E68&lt;=0.005,0,MAX(ROUND(E68*(1+'Card Setup'!B6/12)-D69,2),0))</f>
        <v>0</v>
      </c>
      <c r="F69" s="27">
        <f>IF(G68&lt;=0.005,0,ROUND(MIN('Card Setup'!B12,G68+G68*('Card Setup'!B6/12)),2))</f>
        <v>0</v>
      </c>
      <c r="G69" s="27">
        <f>IF(G68&lt;=0.005,0,MAX(ROUND(G68*(1+'Card Setup'!B6/12)-F69,2),0))</f>
        <v>0</v>
      </c>
    </row>
    <row r="70" ht="26" customHeight="1" spans="1:7" x14ac:dyDescent="0.25">
      <c r="A70" s="28">
        <v>66</v>
      </c>
      <c r="B70" s="29">
        <f>IF(C69&lt;=0.005,0,ROUND(MIN(MAX(C69*'Card Setup'!B9,'Card Setup'!B10),C69+C69*('Card Setup'!B6/12)),2))</f>
        <v>121.96</v>
      </c>
      <c r="C70" s="29">
        <f>IF(C69&lt;=0.005,0,MAX(ROUND(C69*(1+'Card Setup'!B6/12)-B70,2),0))</f>
        <v>6087.72</v>
      </c>
      <c r="D70" s="29">
        <f>IF(E69&lt;=0.005,0,ROUND(MIN('Card Setup'!B11,E69+E69*('Card Setup'!B6/12)),2))</f>
        <v>0</v>
      </c>
      <c r="E70" s="29">
        <f>IF(E69&lt;=0.005,0,MAX(ROUND(E69*(1+'Card Setup'!B6/12)-D70,2),0))</f>
        <v>0</v>
      </c>
      <c r="F70" s="29">
        <f>IF(G69&lt;=0.005,0,ROUND(MIN('Card Setup'!B12,G69+G69*('Card Setup'!B6/12)),2))</f>
        <v>0</v>
      </c>
      <c r="G70" s="29">
        <f>IF(G69&lt;=0.005,0,MAX(ROUND(G69*(1+'Card Setup'!B6/12)-F70,2),0))</f>
        <v>0</v>
      </c>
    </row>
    <row r="71" ht="26" customHeight="1" spans="1:7" x14ac:dyDescent="0.25">
      <c r="A71" s="26">
        <v>67</v>
      </c>
      <c r="B71" s="27">
        <f>IF(C70&lt;=0.005,0,ROUND(MIN(MAX(C70*'Card Setup'!B9,'Card Setup'!B10),C70+C70*('Card Setup'!B6/12)),2))</f>
        <v>121.75</v>
      </c>
      <c r="C71" s="27">
        <f>IF(C70&lt;=0.005,0,MAX(ROUND(C70*(1+'Card Setup'!B6/12)-B71,2),0))</f>
        <v>6077.53</v>
      </c>
      <c r="D71" s="27">
        <f>IF(E70&lt;=0.005,0,ROUND(MIN('Card Setup'!B11,E70+E70*('Card Setup'!B6/12)),2))</f>
        <v>0</v>
      </c>
      <c r="E71" s="27">
        <f>IF(E70&lt;=0.005,0,MAX(ROUND(E70*(1+'Card Setup'!B6/12)-D71,2),0))</f>
        <v>0</v>
      </c>
      <c r="F71" s="27">
        <f>IF(G70&lt;=0.005,0,ROUND(MIN('Card Setup'!B12,G70+G70*('Card Setup'!B6/12)),2))</f>
        <v>0</v>
      </c>
      <c r="G71" s="27">
        <f>IF(G70&lt;=0.005,0,MAX(ROUND(G70*(1+'Card Setup'!B6/12)-F71,2),0))</f>
        <v>0</v>
      </c>
    </row>
    <row r="72" ht="26" customHeight="1" spans="1:7" x14ac:dyDescent="0.25">
      <c r="A72" s="28">
        <v>68</v>
      </c>
      <c r="B72" s="29">
        <f>IF(C71&lt;=0.005,0,ROUND(MIN(MAX(C71*'Card Setup'!B9,'Card Setup'!B10),C71+C71*('Card Setup'!B6/12)),2))</f>
        <v>121.55</v>
      </c>
      <c r="C72" s="29">
        <f>IF(C71&lt;=0.005,0,MAX(ROUND(C71*(1+'Card Setup'!B6/12)-B72,2),0))</f>
        <v>6067.35</v>
      </c>
      <c r="D72" s="29">
        <f>IF(E71&lt;=0.005,0,ROUND(MIN('Card Setup'!B11,E71+E71*('Card Setup'!B6/12)),2))</f>
        <v>0</v>
      </c>
      <c r="E72" s="29">
        <f>IF(E71&lt;=0.005,0,MAX(ROUND(E71*(1+'Card Setup'!B6/12)-D72,2),0))</f>
        <v>0</v>
      </c>
      <c r="F72" s="29">
        <f>IF(G71&lt;=0.005,0,ROUND(MIN('Card Setup'!B12,G71+G71*('Card Setup'!B6/12)),2))</f>
        <v>0</v>
      </c>
      <c r="G72" s="29">
        <f>IF(G71&lt;=0.005,0,MAX(ROUND(G71*(1+'Card Setup'!B6/12)-F72,2),0))</f>
        <v>0</v>
      </c>
    </row>
    <row r="73" ht="26" customHeight="1" spans="1:7" x14ac:dyDescent="0.25">
      <c r="A73" s="26">
        <v>69</v>
      </c>
      <c r="B73" s="27">
        <f>IF(C72&lt;=0.005,0,ROUND(MIN(MAX(C72*'Card Setup'!B9,'Card Setup'!B10),C72+C72*('Card Setup'!B6/12)),2))</f>
        <v>121.35</v>
      </c>
      <c r="C73" s="27">
        <f>IF(C72&lt;=0.005,0,MAX(ROUND(C72*(1+'Card Setup'!B6/12)-B73,2),0))</f>
        <v>6057.18</v>
      </c>
      <c r="D73" s="27">
        <f>IF(E72&lt;=0.005,0,ROUND(MIN('Card Setup'!B11,E72+E72*('Card Setup'!B6/12)),2))</f>
        <v>0</v>
      </c>
      <c r="E73" s="27">
        <f>IF(E72&lt;=0.005,0,MAX(ROUND(E72*(1+'Card Setup'!B6/12)-D73,2),0))</f>
        <v>0</v>
      </c>
      <c r="F73" s="27">
        <f>IF(G72&lt;=0.005,0,ROUND(MIN('Card Setup'!B12,G72+G72*('Card Setup'!B6/12)),2))</f>
        <v>0</v>
      </c>
      <c r="G73" s="27">
        <f>IF(G72&lt;=0.005,0,MAX(ROUND(G72*(1+'Card Setup'!B6/12)-F73,2),0))</f>
        <v>0</v>
      </c>
    </row>
    <row r="74" ht="26" customHeight="1" spans="1:7" x14ac:dyDescent="0.25">
      <c r="A74" s="28">
        <v>70</v>
      </c>
      <c r="B74" s="29">
        <f>IF(C73&lt;=0.005,0,ROUND(MIN(MAX(C73*'Card Setup'!B9,'Card Setup'!B10),C73+C73*('Card Setup'!B6/12)),2))</f>
        <v>121.14</v>
      </c>
      <c r="C74" s="29">
        <f>IF(C73&lt;=0.005,0,MAX(ROUND(C73*(1+'Card Setup'!B6/12)-B74,2),0))</f>
        <v>6047.04</v>
      </c>
      <c r="D74" s="29">
        <f>IF(E73&lt;=0.005,0,ROUND(MIN('Card Setup'!B11,E73+E73*('Card Setup'!B6/12)),2))</f>
        <v>0</v>
      </c>
      <c r="E74" s="29">
        <f>IF(E73&lt;=0.005,0,MAX(ROUND(E73*(1+'Card Setup'!B6/12)-D74,2),0))</f>
        <v>0</v>
      </c>
      <c r="F74" s="29">
        <f>IF(G73&lt;=0.005,0,ROUND(MIN('Card Setup'!B12,G73+G73*('Card Setup'!B6/12)),2))</f>
        <v>0</v>
      </c>
      <c r="G74" s="29">
        <f>IF(G73&lt;=0.005,0,MAX(ROUND(G73*(1+'Card Setup'!B6/12)-F74,2),0))</f>
        <v>0</v>
      </c>
    </row>
    <row r="75" ht="26" customHeight="1" spans="1:7" x14ac:dyDescent="0.25">
      <c r="A75" s="26">
        <v>71</v>
      </c>
      <c r="B75" s="27">
        <f>IF(C74&lt;=0.005,0,ROUND(MIN(MAX(C74*'Card Setup'!B9,'Card Setup'!B10),C74+C74*('Card Setup'!B6/12)),2))</f>
        <v>120.94</v>
      </c>
      <c r="C75" s="27">
        <f>IF(C74&lt;=0.005,0,MAX(ROUND(C74*(1+'Card Setup'!B6/12)-B75,2),0))</f>
        <v>6036.91</v>
      </c>
      <c r="D75" s="27">
        <f>IF(E74&lt;=0.005,0,ROUND(MIN('Card Setup'!B11,E74+E74*('Card Setup'!B6/12)),2))</f>
        <v>0</v>
      </c>
      <c r="E75" s="27">
        <f>IF(E74&lt;=0.005,0,MAX(ROUND(E74*(1+'Card Setup'!B6/12)-D75,2),0))</f>
        <v>0</v>
      </c>
      <c r="F75" s="27">
        <f>IF(G74&lt;=0.005,0,ROUND(MIN('Card Setup'!B12,G74+G74*('Card Setup'!B6/12)),2))</f>
        <v>0</v>
      </c>
      <c r="G75" s="27">
        <f>IF(G74&lt;=0.005,0,MAX(ROUND(G74*(1+'Card Setup'!B6/12)-F75,2),0))</f>
        <v>0</v>
      </c>
    </row>
    <row r="76" ht="26" customHeight="1" spans="1:7" x14ac:dyDescent="0.25">
      <c r="A76" s="28">
        <v>72</v>
      </c>
      <c r="B76" s="29">
        <f>IF(C75&lt;=0.005,0,ROUND(MIN(MAX(C75*'Card Setup'!B9,'Card Setup'!B10),C75+C75*('Card Setup'!B6/12)),2))</f>
        <v>120.74</v>
      </c>
      <c r="C76" s="29">
        <f>IF(C75&lt;=0.005,0,MAX(ROUND(C75*(1+'Card Setup'!B6/12)-B76,2),0))</f>
        <v>6026.8</v>
      </c>
      <c r="D76" s="29">
        <f>IF(E75&lt;=0.005,0,ROUND(MIN('Card Setup'!B11,E75+E75*('Card Setup'!B6/12)),2))</f>
        <v>0</v>
      </c>
      <c r="E76" s="29">
        <f>IF(E75&lt;=0.005,0,MAX(ROUND(E75*(1+'Card Setup'!B6/12)-D76,2),0))</f>
        <v>0</v>
      </c>
      <c r="F76" s="29">
        <f>IF(G75&lt;=0.005,0,ROUND(MIN('Card Setup'!B12,G75+G75*('Card Setup'!B6/12)),2))</f>
        <v>0</v>
      </c>
      <c r="G76" s="29">
        <f>IF(G75&lt;=0.005,0,MAX(ROUND(G75*(1+'Card Setup'!B6/12)-F76,2),0))</f>
        <v>0</v>
      </c>
    </row>
    <row r="77" ht="26" customHeight="1" spans="1:7" x14ac:dyDescent="0.25">
      <c r="A77" s="26">
        <v>73</v>
      </c>
      <c r="B77" s="27">
        <f>IF(C76&lt;=0.005,0,ROUND(MIN(MAX(C76*'Card Setup'!B9,'Card Setup'!B10),C76+C76*('Card Setup'!B6/12)),2))</f>
        <v>120.54</v>
      </c>
      <c r="C77" s="27">
        <f>IF(C76&lt;=0.005,0,MAX(ROUND(C76*(1+'Card Setup'!B6/12)-B77,2),0))</f>
        <v>6016.7</v>
      </c>
      <c r="D77" s="27">
        <f>IF(E76&lt;=0.005,0,ROUND(MIN('Card Setup'!B11,E76+E76*('Card Setup'!B6/12)),2))</f>
        <v>0</v>
      </c>
      <c r="E77" s="27">
        <f>IF(E76&lt;=0.005,0,MAX(ROUND(E76*(1+'Card Setup'!B6/12)-D77,2),0))</f>
        <v>0</v>
      </c>
      <c r="F77" s="27">
        <f>IF(G76&lt;=0.005,0,ROUND(MIN('Card Setup'!B12,G76+G76*('Card Setup'!B6/12)),2))</f>
        <v>0</v>
      </c>
      <c r="G77" s="27">
        <f>IF(G76&lt;=0.005,0,MAX(ROUND(G76*(1+'Card Setup'!B6/12)-F77,2),0))</f>
        <v>0</v>
      </c>
    </row>
    <row r="78" ht="26" customHeight="1" spans="1:7" x14ac:dyDescent="0.25">
      <c r="A78" s="28">
        <v>74</v>
      </c>
      <c r="B78" s="29">
        <f>IF(C77&lt;=0.005,0,ROUND(MIN(MAX(C77*'Card Setup'!B9,'Card Setup'!B10),C77+C77*('Card Setup'!B6/12)),2))</f>
        <v>120.33</v>
      </c>
      <c r="C78" s="29">
        <f>IF(C77&lt;=0.005,0,MAX(ROUND(C77*(1+'Card Setup'!B6/12)-B78,2),0))</f>
        <v>6006.63</v>
      </c>
      <c r="D78" s="29">
        <f>IF(E77&lt;=0.005,0,ROUND(MIN('Card Setup'!B11,E77+E77*('Card Setup'!B6/12)),2))</f>
        <v>0</v>
      </c>
      <c r="E78" s="29">
        <f>IF(E77&lt;=0.005,0,MAX(ROUND(E77*(1+'Card Setup'!B6/12)-D78,2),0))</f>
        <v>0</v>
      </c>
      <c r="F78" s="29">
        <f>IF(G77&lt;=0.005,0,ROUND(MIN('Card Setup'!B12,G77+G77*('Card Setup'!B6/12)),2))</f>
        <v>0</v>
      </c>
      <c r="G78" s="29">
        <f>IF(G77&lt;=0.005,0,MAX(ROUND(G77*(1+'Card Setup'!B6/12)-F78,2),0))</f>
        <v>0</v>
      </c>
    </row>
    <row r="79" ht="26" customHeight="1" spans="1:7" x14ac:dyDescent="0.25">
      <c r="A79" s="26">
        <v>75</v>
      </c>
      <c r="B79" s="27">
        <f>IF(C78&lt;=0.005,0,ROUND(MIN(MAX(C78*'Card Setup'!B9,'Card Setup'!B10),C78+C78*('Card Setup'!B6/12)),2))</f>
        <v>120.13</v>
      </c>
      <c r="C79" s="27">
        <f>IF(C78&lt;=0.005,0,MAX(ROUND(C78*(1+'Card Setup'!B6/12)-B79,2),0))</f>
        <v>5996.57</v>
      </c>
      <c r="D79" s="27">
        <f>IF(E78&lt;=0.005,0,ROUND(MIN('Card Setup'!B11,E78+E78*('Card Setup'!B6/12)),2))</f>
        <v>0</v>
      </c>
      <c r="E79" s="27">
        <f>IF(E78&lt;=0.005,0,MAX(ROUND(E78*(1+'Card Setup'!B6/12)-D79,2),0))</f>
        <v>0</v>
      </c>
      <c r="F79" s="27">
        <f>IF(G78&lt;=0.005,0,ROUND(MIN('Card Setup'!B12,G78+G78*('Card Setup'!B6/12)),2))</f>
        <v>0</v>
      </c>
      <c r="G79" s="27">
        <f>IF(G78&lt;=0.005,0,MAX(ROUND(G78*(1+'Card Setup'!B6/12)-F79,2),0))</f>
        <v>0</v>
      </c>
    </row>
    <row r="80" ht="26" customHeight="1" spans="1:7" x14ac:dyDescent="0.25">
      <c r="A80" s="28">
        <v>76</v>
      </c>
      <c r="B80" s="29">
        <f>IF(C79&lt;=0.005,0,ROUND(MIN(MAX(C79*'Card Setup'!B9,'Card Setup'!B10),C79+C79*('Card Setup'!B6/12)),2))</f>
        <v>119.93</v>
      </c>
      <c r="C80" s="29">
        <f>IF(C79&lt;=0.005,0,MAX(ROUND(C79*(1+'Card Setup'!B6/12)-B80,2),0))</f>
        <v>5986.53</v>
      </c>
      <c r="D80" s="29">
        <f>IF(E79&lt;=0.005,0,ROUND(MIN('Card Setup'!B11,E79+E79*('Card Setup'!B6/12)),2))</f>
        <v>0</v>
      </c>
      <c r="E80" s="29">
        <f>IF(E79&lt;=0.005,0,MAX(ROUND(E79*(1+'Card Setup'!B6/12)-D80,2),0))</f>
        <v>0</v>
      </c>
      <c r="F80" s="29">
        <f>IF(G79&lt;=0.005,0,ROUND(MIN('Card Setup'!B12,G79+G79*('Card Setup'!B6/12)),2))</f>
        <v>0</v>
      </c>
      <c r="G80" s="29">
        <f>IF(G79&lt;=0.005,0,MAX(ROUND(G79*(1+'Card Setup'!B6/12)-F80,2),0))</f>
        <v>0</v>
      </c>
    </row>
    <row r="81" ht="26" customHeight="1" spans="1:7" x14ac:dyDescent="0.25">
      <c r="A81" s="26">
        <v>77</v>
      </c>
      <c r="B81" s="27">
        <f>IF(C80&lt;=0.005,0,ROUND(MIN(MAX(C80*'Card Setup'!B9,'Card Setup'!B10),C80+C80*('Card Setup'!B6/12)),2))</f>
        <v>119.73</v>
      </c>
      <c r="C81" s="27">
        <f>IF(C80&lt;=0.005,0,MAX(ROUND(C80*(1+'Card Setup'!B6/12)-B81,2),0))</f>
        <v>5976.5</v>
      </c>
      <c r="D81" s="27">
        <f>IF(E80&lt;=0.005,0,ROUND(MIN('Card Setup'!B11,E80+E80*('Card Setup'!B6/12)),2))</f>
        <v>0</v>
      </c>
      <c r="E81" s="27">
        <f>IF(E80&lt;=0.005,0,MAX(ROUND(E80*(1+'Card Setup'!B6/12)-D81,2),0))</f>
        <v>0</v>
      </c>
      <c r="F81" s="27">
        <f>IF(G80&lt;=0.005,0,ROUND(MIN('Card Setup'!B12,G80+G80*('Card Setup'!B6/12)),2))</f>
        <v>0</v>
      </c>
      <c r="G81" s="27">
        <f>IF(G80&lt;=0.005,0,MAX(ROUND(G80*(1+'Card Setup'!B6/12)-F81,2),0))</f>
        <v>0</v>
      </c>
    </row>
    <row r="82" ht="26" customHeight="1" spans="1:7" x14ac:dyDescent="0.25">
      <c r="A82" s="28">
        <v>78</v>
      </c>
      <c r="B82" s="29">
        <f>IF(C81&lt;=0.005,0,ROUND(MIN(MAX(C81*'Card Setup'!B9,'Card Setup'!B10),C81+C81*('Card Setup'!B6/12)),2))</f>
        <v>119.53</v>
      </c>
      <c r="C82" s="29">
        <f>IF(C81&lt;=0.005,0,MAX(ROUND(C81*(1+'Card Setup'!B6/12)-B82,2),0))</f>
        <v>5966.49</v>
      </c>
      <c r="D82" s="29">
        <f>IF(E81&lt;=0.005,0,ROUND(MIN('Card Setup'!B11,E81+E81*('Card Setup'!B6/12)),2))</f>
        <v>0</v>
      </c>
      <c r="E82" s="29">
        <f>IF(E81&lt;=0.005,0,MAX(ROUND(E81*(1+'Card Setup'!B6/12)-D82,2),0))</f>
        <v>0</v>
      </c>
      <c r="F82" s="29">
        <f>IF(G81&lt;=0.005,0,ROUND(MIN('Card Setup'!B12,G81+G81*('Card Setup'!B6/12)),2))</f>
        <v>0</v>
      </c>
      <c r="G82" s="29">
        <f>IF(G81&lt;=0.005,0,MAX(ROUND(G81*(1+'Card Setup'!B6/12)-F82,2),0))</f>
        <v>0</v>
      </c>
    </row>
    <row r="83" ht="26" customHeight="1" spans="1:7" x14ac:dyDescent="0.25">
      <c r="A83" s="26">
        <v>79</v>
      </c>
      <c r="B83" s="27">
        <f>IF(C82&lt;=0.005,0,ROUND(MIN(MAX(C82*'Card Setup'!B9,'Card Setup'!B10),C82+C82*('Card Setup'!B6/12)),2))</f>
        <v>119.33</v>
      </c>
      <c r="C83" s="27">
        <f>IF(C82&lt;=0.005,0,MAX(ROUND(C82*(1+'Card Setup'!B6/12)-B83,2),0))</f>
        <v>5956.5</v>
      </c>
      <c r="D83" s="27">
        <f>IF(E82&lt;=0.005,0,ROUND(MIN('Card Setup'!B11,E82+E82*('Card Setup'!B6/12)),2))</f>
        <v>0</v>
      </c>
      <c r="E83" s="27">
        <f>IF(E82&lt;=0.005,0,MAX(ROUND(E82*(1+'Card Setup'!B6/12)-D83,2),0))</f>
        <v>0</v>
      </c>
      <c r="F83" s="27">
        <f>IF(G82&lt;=0.005,0,ROUND(MIN('Card Setup'!B12,G82+G82*('Card Setup'!B6/12)),2))</f>
        <v>0</v>
      </c>
      <c r="G83" s="27">
        <f>IF(G82&lt;=0.005,0,MAX(ROUND(G82*(1+'Card Setup'!B6/12)-F83,2),0))</f>
        <v>0</v>
      </c>
    </row>
    <row r="84" ht="26" customHeight="1" spans="1:7" x14ac:dyDescent="0.25">
      <c r="A84" s="28">
        <v>80</v>
      </c>
      <c r="B84" s="29">
        <f>IF(C83&lt;=0.005,0,ROUND(MIN(MAX(C83*'Card Setup'!B9,'Card Setup'!B10),C83+C83*('Card Setup'!B6/12)),2))</f>
        <v>119.13</v>
      </c>
      <c r="C84" s="29">
        <f>IF(C83&lt;=0.005,0,MAX(ROUND(C83*(1+'Card Setup'!B6/12)-B84,2),0))</f>
        <v>5946.52</v>
      </c>
      <c r="D84" s="29">
        <f>IF(E83&lt;=0.005,0,ROUND(MIN('Card Setup'!B11,E83+E83*('Card Setup'!B6/12)),2))</f>
        <v>0</v>
      </c>
      <c r="E84" s="29">
        <f>IF(E83&lt;=0.005,0,MAX(ROUND(E83*(1+'Card Setup'!B6/12)-D84,2),0))</f>
        <v>0</v>
      </c>
      <c r="F84" s="29">
        <f>IF(G83&lt;=0.005,0,ROUND(MIN('Card Setup'!B12,G83+G83*('Card Setup'!B6/12)),2))</f>
        <v>0</v>
      </c>
      <c r="G84" s="29">
        <f>IF(G83&lt;=0.005,0,MAX(ROUND(G83*(1+'Card Setup'!B6/12)-F84,2),0))</f>
        <v>0</v>
      </c>
    </row>
    <row r="85" ht="26" customHeight="1" spans="1:7" x14ac:dyDescent="0.25">
      <c r="A85" s="26">
        <v>81</v>
      </c>
      <c r="B85" s="27">
        <f>IF(C84&lt;=0.005,0,ROUND(MIN(MAX(C84*'Card Setup'!B9,'Card Setup'!B10),C84+C84*('Card Setup'!B6/12)),2))</f>
        <v>118.93</v>
      </c>
      <c r="C85" s="27">
        <f>IF(C84&lt;=0.005,0,MAX(ROUND(C84*(1+'Card Setup'!B6/12)-B85,2),0))</f>
        <v>5936.56</v>
      </c>
      <c r="D85" s="27">
        <f>IF(E84&lt;=0.005,0,ROUND(MIN('Card Setup'!B11,E84+E84*('Card Setup'!B6/12)),2))</f>
        <v>0</v>
      </c>
      <c r="E85" s="27">
        <f>IF(E84&lt;=0.005,0,MAX(ROUND(E84*(1+'Card Setup'!B6/12)-D85,2),0))</f>
        <v>0</v>
      </c>
      <c r="F85" s="27">
        <f>IF(G84&lt;=0.005,0,ROUND(MIN('Card Setup'!B12,G84+G84*('Card Setup'!B6/12)),2))</f>
        <v>0</v>
      </c>
      <c r="G85" s="27">
        <f>IF(G84&lt;=0.005,0,MAX(ROUND(G84*(1+'Card Setup'!B6/12)-F85,2),0))</f>
        <v>0</v>
      </c>
    </row>
    <row r="86" ht="26" customHeight="1" spans="1:7" x14ac:dyDescent="0.25">
      <c r="A86" s="28">
        <v>82</v>
      </c>
      <c r="B86" s="29">
        <f>IF(C85&lt;=0.005,0,ROUND(MIN(MAX(C85*'Card Setup'!B9,'Card Setup'!B10),C85+C85*('Card Setup'!B6/12)),2))</f>
        <v>118.73</v>
      </c>
      <c r="C86" s="29">
        <f>IF(C85&lt;=0.005,0,MAX(ROUND(C85*(1+'Card Setup'!B6/12)-B86,2),0))</f>
        <v>5926.62</v>
      </c>
      <c r="D86" s="29">
        <f>IF(E85&lt;=0.005,0,ROUND(MIN('Card Setup'!B11,E85+E85*('Card Setup'!B6/12)),2))</f>
        <v>0</v>
      </c>
      <c r="E86" s="29">
        <f>IF(E85&lt;=0.005,0,MAX(ROUND(E85*(1+'Card Setup'!B6/12)-D86,2),0))</f>
        <v>0</v>
      </c>
      <c r="F86" s="29">
        <f>IF(G85&lt;=0.005,0,ROUND(MIN('Card Setup'!B12,G85+G85*('Card Setup'!B6/12)),2))</f>
        <v>0</v>
      </c>
      <c r="G86" s="29">
        <f>IF(G85&lt;=0.005,0,MAX(ROUND(G85*(1+'Card Setup'!B6/12)-F86,2),0))</f>
        <v>0</v>
      </c>
    </row>
    <row r="87" ht="26" customHeight="1" spans="1:7" x14ac:dyDescent="0.25">
      <c r="A87" s="26">
        <v>83</v>
      </c>
      <c r="B87" s="27">
        <f>IF(C86&lt;=0.005,0,ROUND(MIN(MAX(C86*'Card Setup'!B9,'Card Setup'!B10),C86+C86*('Card Setup'!B6/12)),2))</f>
        <v>118.53</v>
      </c>
      <c r="C87" s="27">
        <f>IF(C86&lt;=0.005,0,MAX(ROUND(C86*(1+'Card Setup'!B6/12)-B87,2),0))</f>
        <v>5916.7</v>
      </c>
      <c r="D87" s="27">
        <f>IF(E86&lt;=0.005,0,ROUND(MIN('Card Setup'!B11,E86+E86*('Card Setup'!B6/12)),2))</f>
        <v>0</v>
      </c>
      <c r="E87" s="27">
        <f>IF(E86&lt;=0.005,0,MAX(ROUND(E86*(1+'Card Setup'!B6/12)-D87,2),0))</f>
        <v>0</v>
      </c>
      <c r="F87" s="27">
        <f>IF(G86&lt;=0.005,0,ROUND(MIN('Card Setup'!B12,G86+G86*('Card Setup'!B6/12)),2))</f>
        <v>0</v>
      </c>
      <c r="G87" s="27">
        <f>IF(G86&lt;=0.005,0,MAX(ROUND(G86*(1+'Card Setup'!B6/12)-F87,2),0))</f>
        <v>0</v>
      </c>
    </row>
    <row r="88" ht="26" customHeight="1" spans="1:7" x14ac:dyDescent="0.25">
      <c r="A88" s="28">
        <v>84</v>
      </c>
      <c r="B88" s="29">
        <f>IF(C87&lt;=0.005,0,ROUND(MIN(MAX(C87*'Card Setup'!B9,'Card Setup'!B10),C87+C87*('Card Setup'!B6/12)),2))</f>
        <v>118.33</v>
      </c>
      <c r="C88" s="29">
        <f>IF(C87&lt;=0.005,0,MAX(ROUND(C87*(1+'Card Setup'!B6/12)-B88,2),0))</f>
        <v>5906.79</v>
      </c>
      <c r="D88" s="29">
        <f>IF(E87&lt;=0.005,0,ROUND(MIN('Card Setup'!B11,E87+E87*('Card Setup'!B6/12)),2))</f>
        <v>0</v>
      </c>
      <c r="E88" s="29">
        <f>IF(E87&lt;=0.005,0,MAX(ROUND(E87*(1+'Card Setup'!B6/12)-D88,2),0))</f>
        <v>0</v>
      </c>
      <c r="F88" s="29">
        <f>IF(G87&lt;=0.005,0,ROUND(MIN('Card Setup'!B12,G87+G87*('Card Setup'!B6/12)),2))</f>
        <v>0</v>
      </c>
      <c r="G88" s="29">
        <f>IF(G87&lt;=0.005,0,MAX(ROUND(G87*(1+'Card Setup'!B6/12)-F88,2),0))</f>
        <v>0</v>
      </c>
    </row>
    <row r="89" ht="26" customHeight="1" spans="1:7" x14ac:dyDescent="0.25">
      <c r="A89" s="26">
        <v>85</v>
      </c>
      <c r="B89" s="27">
        <f>IF(C88&lt;=0.005,0,ROUND(MIN(MAX(C88*'Card Setup'!B9,'Card Setup'!B10),C88+C88*('Card Setup'!B6/12)),2))</f>
        <v>118.14</v>
      </c>
      <c r="C89" s="27">
        <f>IF(C88&lt;=0.005,0,MAX(ROUND(C88*(1+'Card Setup'!B6/12)-B89,2),0))</f>
        <v>5896.89</v>
      </c>
      <c r="D89" s="27">
        <f>IF(E88&lt;=0.005,0,ROUND(MIN('Card Setup'!B11,E88+E88*('Card Setup'!B6/12)),2))</f>
        <v>0</v>
      </c>
      <c r="E89" s="27">
        <f>IF(E88&lt;=0.005,0,MAX(ROUND(E88*(1+'Card Setup'!B6/12)-D89,2),0))</f>
        <v>0</v>
      </c>
      <c r="F89" s="27">
        <f>IF(G88&lt;=0.005,0,ROUND(MIN('Card Setup'!B12,G88+G88*('Card Setup'!B6/12)),2))</f>
        <v>0</v>
      </c>
      <c r="G89" s="27">
        <f>IF(G88&lt;=0.005,0,MAX(ROUND(G88*(1+'Card Setup'!B6/12)-F89,2),0))</f>
        <v>0</v>
      </c>
    </row>
    <row r="90" ht="26" customHeight="1" spans="1:7" x14ac:dyDescent="0.25">
      <c r="A90" s="28">
        <v>86</v>
      </c>
      <c r="B90" s="29">
        <f>IF(C89&lt;=0.005,0,ROUND(MIN(MAX(C89*'Card Setup'!B9,'Card Setup'!B10),C89+C89*('Card Setup'!B6/12)),2))</f>
        <v>117.94</v>
      </c>
      <c r="C90" s="29">
        <f>IF(C89&lt;=0.005,0,MAX(ROUND(C89*(1+'Card Setup'!B6/12)-B90,2),0))</f>
        <v>5887.01</v>
      </c>
      <c r="D90" s="29">
        <f>IF(E89&lt;=0.005,0,ROUND(MIN('Card Setup'!B11,E89+E89*('Card Setup'!B6/12)),2))</f>
        <v>0</v>
      </c>
      <c r="E90" s="29">
        <f>IF(E89&lt;=0.005,0,MAX(ROUND(E89*(1+'Card Setup'!B6/12)-D90,2),0))</f>
        <v>0</v>
      </c>
      <c r="F90" s="29">
        <f>IF(G89&lt;=0.005,0,ROUND(MIN('Card Setup'!B12,G89+G89*('Card Setup'!B6/12)),2))</f>
        <v>0</v>
      </c>
      <c r="G90" s="29">
        <f>IF(G89&lt;=0.005,0,MAX(ROUND(G89*(1+'Card Setup'!B6/12)-F90,2),0))</f>
        <v>0</v>
      </c>
    </row>
    <row r="91" ht="26" customHeight="1" spans="1:7" x14ac:dyDescent="0.25">
      <c r="A91" s="26">
        <v>87</v>
      </c>
      <c r="B91" s="27">
        <f>IF(C90&lt;=0.005,0,ROUND(MIN(MAX(C90*'Card Setup'!B9,'Card Setup'!B10),C90+C90*('Card Setup'!B6/12)),2))</f>
        <v>117.74</v>
      </c>
      <c r="C91" s="27">
        <f>IF(C90&lt;=0.005,0,MAX(ROUND(C90*(1+'Card Setup'!B6/12)-B91,2),0))</f>
        <v>5877.15</v>
      </c>
      <c r="D91" s="27">
        <f>IF(E90&lt;=0.005,0,ROUND(MIN('Card Setup'!B11,E90+E90*('Card Setup'!B6/12)),2))</f>
        <v>0</v>
      </c>
      <c r="E91" s="27">
        <f>IF(E90&lt;=0.005,0,MAX(ROUND(E90*(1+'Card Setup'!B6/12)-D91,2),0))</f>
        <v>0</v>
      </c>
      <c r="F91" s="27">
        <f>IF(G90&lt;=0.005,0,ROUND(MIN('Card Setup'!B12,G90+G90*('Card Setup'!B6/12)),2))</f>
        <v>0</v>
      </c>
      <c r="G91" s="27">
        <f>IF(G90&lt;=0.005,0,MAX(ROUND(G90*(1+'Card Setup'!B6/12)-F91,2),0))</f>
        <v>0</v>
      </c>
    </row>
    <row r="92" ht="26" customHeight="1" spans="1:7" x14ac:dyDescent="0.25">
      <c r="A92" s="28">
        <v>88</v>
      </c>
      <c r="B92" s="29">
        <f>IF(C91&lt;=0.005,0,ROUND(MIN(MAX(C91*'Card Setup'!B9,'Card Setup'!B10),C91+C91*('Card Setup'!B6/12)),2))</f>
        <v>117.54</v>
      </c>
      <c r="C92" s="29">
        <f>IF(C91&lt;=0.005,0,MAX(ROUND(C91*(1+'Card Setup'!B6/12)-B92,2),0))</f>
        <v>5867.31</v>
      </c>
      <c r="D92" s="29">
        <f>IF(E91&lt;=0.005,0,ROUND(MIN('Card Setup'!B11,E91+E91*('Card Setup'!B6/12)),2))</f>
        <v>0</v>
      </c>
      <c r="E92" s="29">
        <f>IF(E91&lt;=0.005,0,MAX(ROUND(E91*(1+'Card Setup'!B6/12)-D92,2),0))</f>
        <v>0</v>
      </c>
      <c r="F92" s="29">
        <f>IF(G91&lt;=0.005,0,ROUND(MIN('Card Setup'!B12,G91+G91*('Card Setup'!B6/12)),2))</f>
        <v>0</v>
      </c>
      <c r="G92" s="29">
        <f>IF(G91&lt;=0.005,0,MAX(ROUND(G91*(1+'Card Setup'!B6/12)-F92,2),0))</f>
        <v>0</v>
      </c>
    </row>
    <row r="93" ht="26" customHeight="1" spans="1:7" x14ac:dyDescent="0.25">
      <c r="A93" s="26">
        <v>89</v>
      </c>
      <c r="B93" s="27">
        <f>IF(C92&lt;=0.005,0,ROUND(MIN(MAX(C92*'Card Setup'!B9,'Card Setup'!B10),C92+C92*('Card Setup'!B6/12)),2))</f>
        <v>117.35</v>
      </c>
      <c r="C93" s="27">
        <f>IF(C92&lt;=0.005,0,MAX(ROUND(C92*(1+'Card Setup'!B6/12)-B93,2),0))</f>
        <v>5857.48</v>
      </c>
      <c r="D93" s="27">
        <f>IF(E92&lt;=0.005,0,ROUND(MIN('Card Setup'!B11,E92+E92*('Card Setup'!B6/12)),2))</f>
        <v>0</v>
      </c>
      <c r="E93" s="27">
        <f>IF(E92&lt;=0.005,0,MAX(ROUND(E92*(1+'Card Setup'!B6/12)-D93,2),0))</f>
        <v>0</v>
      </c>
      <c r="F93" s="27">
        <f>IF(G92&lt;=0.005,0,ROUND(MIN('Card Setup'!B12,G92+G92*('Card Setup'!B6/12)),2))</f>
        <v>0</v>
      </c>
      <c r="G93" s="27">
        <f>IF(G92&lt;=0.005,0,MAX(ROUND(G92*(1+'Card Setup'!B6/12)-F93,2),0))</f>
        <v>0</v>
      </c>
    </row>
    <row r="94" ht="26" customHeight="1" spans="1:7" x14ac:dyDescent="0.25">
      <c r="A94" s="28">
        <v>90</v>
      </c>
      <c r="B94" s="29">
        <f>IF(C93&lt;=0.005,0,ROUND(MIN(MAX(C93*'Card Setup'!B9,'Card Setup'!B10),C93+C93*('Card Setup'!B6/12)),2))</f>
        <v>117.15</v>
      </c>
      <c r="C94" s="29">
        <f>IF(C93&lt;=0.005,0,MAX(ROUND(C93*(1+'Card Setup'!B6/12)-B94,2),0))</f>
        <v>5847.67</v>
      </c>
      <c r="D94" s="29">
        <f>IF(E93&lt;=0.005,0,ROUND(MIN('Card Setup'!B11,E93+E93*('Card Setup'!B6/12)),2))</f>
        <v>0</v>
      </c>
      <c r="E94" s="29">
        <f>IF(E93&lt;=0.005,0,MAX(ROUND(E93*(1+'Card Setup'!B6/12)-D94,2),0))</f>
        <v>0</v>
      </c>
      <c r="F94" s="29">
        <f>IF(G93&lt;=0.005,0,ROUND(MIN('Card Setup'!B12,G93+G93*('Card Setup'!B6/12)),2))</f>
        <v>0</v>
      </c>
      <c r="G94" s="29">
        <f>IF(G93&lt;=0.005,0,MAX(ROUND(G93*(1+'Card Setup'!B6/12)-F94,2),0))</f>
        <v>0</v>
      </c>
    </row>
    <row r="95" ht="26" customHeight="1" spans="1:7" x14ac:dyDescent="0.25">
      <c r="A95" s="26">
        <v>91</v>
      </c>
      <c r="B95" s="27">
        <f>IF(C94&lt;=0.005,0,ROUND(MIN(MAX(C94*'Card Setup'!B9,'Card Setup'!B10),C94+C94*('Card Setup'!B6/12)),2))</f>
        <v>116.95</v>
      </c>
      <c r="C95" s="27">
        <f>IF(C94&lt;=0.005,0,MAX(ROUND(C94*(1+'Card Setup'!B6/12)-B95,2),0))</f>
        <v>5837.88</v>
      </c>
      <c r="D95" s="27">
        <f>IF(E94&lt;=0.005,0,ROUND(MIN('Card Setup'!B11,E94+E94*('Card Setup'!B6/12)),2))</f>
        <v>0</v>
      </c>
      <c r="E95" s="27">
        <f>IF(E94&lt;=0.005,0,MAX(ROUND(E94*(1+'Card Setup'!B6/12)-D95,2),0))</f>
        <v>0</v>
      </c>
      <c r="F95" s="27">
        <f>IF(G94&lt;=0.005,0,ROUND(MIN('Card Setup'!B12,G94+G94*('Card Setup'!B6/12)),2))</f>
        <v>0</v>
      </c>
      <c r="G95" s="27">
        <f>IF(G94&lt;=0.005,0,MAX(ROUND(G94*(1+'Card Setup'!B6/12)-F95,2),0))</f>
        <v>0</v>
      </c>
    </row>
    <row r="96" ht="26" customHeight="1" spans="1:7" x14ac:dyDescent="0.25">
      <c r="A96" s="28">
        <v>92</v>
      </c>
      <c r="B96" s="29">
        <f>IF(C95&lt;=0.005,0,ROUND(MIN(MAX(C95*'Card Setup'!B9,'Card Setup'!B10),C95+C95*('Card Setup'!B6/12)),2))</f>
        <v>116.76</v>
      </c>
      <c r="C96" s="29">
        <f>IF(C95&lt;=0.005,0,MAX(ROUND(C95*(1+'Card Setup'!B6/12)-B96,2),0))</f>
        <v>5828.1</v>
      </c>
      <c r="D96" s="29">
        <f>IF(E95&lt;=0.005,0,ROUND(MIN('Card Setup'!B11,E95+E95*('Card Setup'!B6/12)),2))</f>
        <v>0</v>
      </c>
      <c r="E96" s="29">
        <f>IF(E95&lt;=0.005,0,MAX(ROUND(E95*(1+'Card Setup'!B6/12)-D96,2),0))</f>
        <v>0</v>
      </c>
      <c r="F96" s="29">
        <f>IF(G95&lt;=0.005,0,ROUND(MIN('Card Setup'!B12,G95+G95*('Card Setup'!B6/12)),2))</f>
        <v>0</v>
      </c>
      <c r="G96" s="29">
        <f>IF(G95&lt;=0.005,0,MAX(ROUND(G95*(1+'Card Setup'!B6/12)-F96,2),0))</f>
        <v>0</v>
      </c>
    </row>
    <row r="97" ht="26" customHeight="1" spans="1:7" x14ac:dyDescent="0.25">
      <c r="A97" s="26">
        <v>93</v>
      </c>
      <c r="B97" s="27">
        <f>IF(C96&lt;=0.005,0,ROUND(MIN(MAX(C96*'Card Setup'!B9,'Card Setup'!B10),C96+C96*('Card Setup'!B6/12)),2))</f>
        <v>116.56</v>
      </c>
      <c r="C97" s="27">
        <f>IF(C96&lt;=0.005,0,MAX(ROUND(C96*(1+'Card Setup'!B6/12)-B97,2),0))</f>
        <v>5818.34</v>
      </c>
      <c r="D97" s="27">
        <f>IF(E96&lt;=0.005,0,ROUND(MIN('Card Setup'!B11,E96+E96*('Card Setup'!B6/12)),2))</f>
        <v>0</v>
      </c>
      <c r="E97" s="27">
        <f>IF(E96&lt;=0.005,0,MAX(ROUND(E96*(1+'Card Setup'!B6/12)-D97,2),0))</f>
        <v>0</v>
      </c>
      <c r="F97" s="27">
        <f>IF(G96&lt;=0.005,0,ROUND(MIN('Card Setup'!B12,G96+G96*('Card Setup'!B6/12)),2))</f>
        <v>0</v>
      </c>
      <c r="G97" s="27">
        <f>IF(G96&lt;=0.005,0,MAX(ROUND(G96*(1+'Card Setup'!B6/12)-F97,2),0))</f>
        <v>0</v>
      </c>
    </row>
    <row r="98" ht="26" customHeight="1" spans="1:7" x14ac:dyDescent="0.25">
      <c r="A98" s="28">
        <v>94</v>
      </c>
      <c r="B98" s="29">
        <f>IF(C97&lt;=0.005,0,ROUND(MIN(MAX(C97*'Card Setup'!B9,'Card Setup'!B10),C97+C97*('Card Setup'!B6/12)),2))</f>
        <v>116.37</v>
      </c>
      <c r="C98" s="29">
        <f>IF(C97&lt;=0.005,0,MAX(ROUND(C97*(1+'Card Setup'!B6/12)-B98,2),0))</f>
        <v>5808.59</v>
      </c>
      <c r="D98" s="29">
        <f>IF(E97&lt;=0.005,0,ROUND(MIN('Card Setup'!B11,E97+E97*('Card Setup'!B6/12)),2))</f>
        <v>0</v>
      </c>
      <c r="E98" s="29">
        <f>IF(E97&lt;=0.005,0,MAX(ROUND(E97*(1+'Card Setup'!B6/12)-D98,2),0))</f>
        <v>0</v>
      </c>
      <c r="F98" s="29">
        <f>IF(G97&lt;=0.005,0,ROUND(MIN('Card Setup'!B12,G97+G97*('Card Setup'!B6/12)),2))</f>
        <v>0</v>
      </c>
      <c r="G98" s="29">
        <f>IF(G97&lt;=0.005,0,MAX(ROUND(G97*(1+'Card Setup'!B6/12)-F98,2),0))</f>
        <v>0</v>
      </c>
    </row>
    <row r="99" ht="26" customHeight="1" spans="1:7" x14ac:dyDescent="0.25">
      <c r="A99" s="26">
        <v>95</v>
      </c>
      <c r="B99" s="27">
        <f>IF(C98&lt;=0.005,0,ROUND(MIN(MAX(C98*'Card Setup'!B9,'Card Setup'!B10),C98+C98*('Card Setup'!B6/12)),2))</f>
        <v>116.17</v>
      </c>
      <c r="C99" s="27">
        <f>IF(C98&lt;=0.005,0,MAX(ROUND(C98*(1+'Card Setup'!B6/12)-B99,2),0))</f>
        <v>5798.86</v>
      </c>
      <c r="D99" s="27">
        <f>IF(E98&lt;=0.005,0,ROUND(MIN('Card Setup'!B11,E98+E98*('Card Setup'!B6/12)),2))</f>
        <v>0</v>
      </c>
      <c r="E99" s="27">
        <f>IF(E98&lt;=0.005,0,MAX(ROUND(E98*(1+'Card Setup'!B6/12)-D99,2),0))</f>
        <v>0</v>
      </c>
      <c r="F99" s="27">
        <f>IF(G98&lt;=0.005,0,ROUND(MIN('Card Setup'!B12,G98+G98*('Card Setup'!B6/12)),2))</f>
        <v>0</v>
      </c>
      <c r="G99" s="27">
        <f>IF(G98&lt;=0.005,0,MAX(ROUND(G98*(1+'Card Setup'!B6/12)-F99,2),0))</f>
        <v>0</v>
      </c>
    </row>
    <row r="100" ht="26" customHeight="1" spans="1:7" x14ac:dyDescent="0.25">
      <c r="A100" s="28">
        <v>96</v>
      </c>
      <c r="B100" s="29">
        <f>IF(C99&lt;=0.005,0,ROUND(MIN(MAX(C99*'Card Setup'!B9,'Card Setup'!B10),C99+C99*('Card Setup'!B6/12)),2))</f>
        <v>115.98</v>
      </c>
      <c r="C100" s="29">
        <f>IF(C99&lt;=0.005,0,MAX(ROUND(C99*(1+'Card Setup'!B6/12)-B100,2),0))</f>
        <v>5789.14</v>
      </c>
      <c r="D100" s="29">
        <f>IF(E99&lt;=0.005,0,ROUND(MIN('Card Setup'!B11,E99+E99*('Card Setup'!B6/12)),2))</f>
        <v>0</v>
      </c>
      <c r="E100" s="29">
        <f>IF(E99&lt;=0.005,0,MAX(ROUND(E99*(1+'Card Setup'!B6/12)-D100,2),0))</f>
        <v>0</v>
      </c>
      <c r="F100" s="29">
        <f>IF(G99&lt;=0.005,0,ROUND(MIN('Card Setup'!B12,G99+G99*('Card Setup'!B6/12)),2))</f>
        <v>0</v>
      </c>
      <c r="G100" s="29">
        <f>IF(G99&lt;=0.005,0,MAX(ROUND(G99*(1+'Card Setup'!B6/12)-F100,2),0))</f>
        <v>0</v>
      </c>
    </row>
    <row r="101" ht="26" customHeight="1" spans="1:7" x14ac:dyDescent="0.25">
      <c r="A101" s="26">
        <v>97</v>
      </c>
      <c r="B101" s="27">
        <f>IF(C100&lt;=0.005,0,ROUND(MIN(MAX(C100*'Card Setup'!B9,'Card Setup'!B10),C100+C100*('Card Setup'!B6/12)),2))</f>
        <v>115.78</v>
      </c>
      <c r="C101" s="27">
        <f>IF(C100&lt;=0.005,0,MAX(ROUND(C100*(1+'Card Setup'!B6/12)-B101,2),0))</f>
        <v>5779.45</v>
      </c>
      <c r="D101" s="27">
        <f>IF(E100&lt;=0.005,0,ROUND(MIN('Card Setup'!B11,E100+E100*('Card Setup'!B6/12)),2))</f>
        <v>0</v>
      </c>
      <c r="E101" s="27">
        <f>IF(E100&lt;=0.005,0,MAX(ROUND(E100*(1+'Card Setup'!B6/12)-D101,2),0))</f>
        <v>0</v>
      </c>
      <c r="F101" s="27">
        <f>IF(G100&lt;=0.005,0,ROUND(MIN('Card Setup'!B12,G100+G100*('Card Setup'!B6/12)),2))</f>
        <v>0</v>
      </c>
      <c r="G101" s="27">
        <f>IF(G100&lt;=0.005,0,MAX(ROUND(G100*(1+'Card Setup'!B6/12)-F101,2),0))</f>
        <v>0</v>
      </c>
    </row>
    <row r="102" ht="26" customHeight="1" spans="1:7" x14ac:dyDescent="0.25">
      <c r="A102" s="28">
        <v>98</v>
      </c>
      <c r="B102" s="29">
        <f>IF(C101&lt;=0.005,0,ROUND(MIN(MAX(C101*'Card Setup'!B9,'Card Setup'!B10),C101+C101*('Card Setup'!B6/12)),2))</f>
        <v>115.59</v>
      </c>
      <c r="C102" s="29">
        <f>IF(C101&lt;=0.005,0,MAX(ROUND(C101*(1+'Card Setup'!B6/12)-B102,2),0))</f>
        <v>5769.77</v>
      </c>
      <c r="D102" s="29">
        <f>IF(E101&lt;=0.005,0,ROUND(MIN('Card Setup'!B11,E101+E101*('Card Setup'!B6/12)),2))</f>
        <v>0</v>
      </c>
      <c r="E102" s="29">
        <f>IF(E101&lt;=0.005,0,MAX(ROUND(E101*(1+'Card Setup'!B6/12)-D102,2),0))</f>
        <v>0</v>
      </c>
      <c r="F102" s="29">
        <f>IF(G101&lt;=0.005,0,ROUND(MIN('Card Setup'!B12,G101+G101*('Card Setup'!B6/12)),2))</f>
        <v>0</v>
      </c>
      <c r="G102" s="29">
        <f>IF(G101&lt;=0.005,0,MAX(ROUND(G101*(1+'Card Setup'!B6/12)-F102,2),0))</f>
        <v>0</v>
      </c>
    </row>
    <row r="103" ht="26" customHeight="1" spans="1:7" x14ac:dyDescent="0.25">
      <c r="A103" s="26">
        <v>99</v>
      </c>
      <c r="B103" s="27">
        <f>IF(C102&lt;=0.005,0,ROUND(MIN(MAX(C102*'Card Setup'!B9,'Card Setup'!B10),C102+C102*('Card Setup'!B6/12)),2))</f>
        <v>115.4</v>
      </c>
      <c r="C103" s="27">
        <f>IF(C102&lt;=0.005,0,MAX(ROUND(C102*(1+'Card Setup'!B6/12)-B103,2),0))</f>
        <v>5760.1</v>
      </c>
      <c r="D103" s="27">
        <f>IF(E102&lt;=0.005,0,ROUND(MIN('Card Setup'!B11,E102+E102*('Card Setup'!B6/12)),2))</f>
        <v>0</v>
      </c>
      <c r="E103" s="27">
        <f>IF(E102&lt;=0.005,0,MAX(ROUND(E102*(1+'Card Setup'!B6/12)-D103,2),0))</f>
        <v>0</v>
      </c>
      <c r="F103" s="27">
        <f>IF(G102&lt;=0.005,0,ROUND(MIN('Card Setup'!B12,G102+G102*('Card Setup'!B6/12)),2))</f>
        <v>0</v>
      </c>
      <c r="G103" s="27">
        <f>IF(G102&lt;=0.005,0,MAX(ROUND(G102*(1+'Card Setup'!B6/12)-F103,2),0))</f>
        <v>0</v>
      </c>
    </row>
    <row r="104" ht="26" customHeight="1" spans="1:7" x14ac:dyDescent="0.25">
      <c r="A104" s="28">
        <v>100</v>
      </c>
      <c r="B104" s="29">
        <f>IF(C103&lt;=0.005,0,ROUND(MIN(MAX(C103*'Card Setup'!B9,'Card Setup'!B10),C103+C103*('Card Setup'!B6/12)),2))</f>
        <v>115.2</v>
      </c>
      <c r="C104" s="29">
        <f>IF(C103&lt;=0.005,0,MAX(ROUND(C103*(1+'Card Setup'!B6/12)-B104,2),0))</f>
        <v>5750.45</v>
      </c>
      <c r="D104" s="29">
        <f>IF(E103&lt;=0.005,0,ROUND(MIN('Card Setup'!B11,E103+E103*('Card Setup'!B6/12)),2))</f>
        <v>0</v>
      </c>
      <c r="E104" s="29">
        <f>IF(E103&lt;=0.005,0,MAX(ROUND(E103*(1+'Card Setup'!B6/12)-D104,2),0))</f>
        <v>0</v>
      </c>
      <c r="F104" s="29">
        <f>IF(G103&lt;=0.005,0,ROUND(MIN('Card Setup'!B12,G103+G103*('Card Setup'!B6/12)),2))</f>
        <v>0</v>
      </c>
      <c r="G104" s="29">
        <f>IF(G103&lt;=0.005,0,MAX(ROUND(G103*(1+'Card Setup'!B6/12)-F104,2),0))</f>
        <v>0</v>
      </c>
    </row>
    <row r="105" ht="26" customHeight="1" spans="1:7" x14ac:dyDescent="0.25">
      <c r="A105" s="26">
        <v>101</v>
      </c>
      <c r="B105" s="27">
        <f>IF(C104&lt;=0.005,0,ROUND(MIN(MAX(C104*'Card Setup'!B9,'Card Setup'!B10),C104+C104*('Card Setup'!B6/12)),2))</f>
        <v>115.01</v>
      </c>
      <c r="C105" s="27">
        <f>IF(C104&lt;=0.005,0,MAX(ROUND(C104*(1+'Card Setup'!B6/12)-B105,2),0))</f>
        <v>5740.82</v>
      </c>
      <c r="D105" s="27">
        <f>IF(E104&lt;=0.005,0,ROUND(MIN('Card Setup'!B11,E104+E104*('Card Setup'!B6/12)),2))</f>
        <v>0</v>
      </c>
      <c r="E105" s="27">
        <f>IF(E104&lt;=0.005,0,MAX(ROUND(E104*(1+'Card Setup'!B6/12)-D105,2),0))</f>
        <v>0</v>
      </c>
      <c r="F105" s="27">
        <f>IF(G104&lt;=0.005,0,ROUND(MIN('Card Setup'!B12,G104+G104*('Card Setup'!B6/12)),2))</f>
        <v>0</v>
      </c>
      <c r="G105" s="27">
        <f>IF(G104&lt;=0.005,0,MAX(ROUND(G104*(1+'Card Setup'!B6/12)-F105,2),0))</f>
        <v>0</v>
      </c>
    </row>
    <row r="106" ht="26" customHeight="1" spans="1:7" x14ac:dyDescent="0.25">
      <c r="A106" s="28">
        <v>102</v>
      </c>
      <c r="B106" s="29">
        <f>IF(C105&lt;=0.005,0,ROUND(MIN(MAX(C105*'Card Setup'!B9,'Card Setup'!B10),C105+C105*('Card Setup'!B6/12)),2))</f>
        <v>114.82</v>
      </c>
      <c r="C106" s="29">
        <f>IF(C105&lt;=0.005,0,MAX(ROUND(C105*(1+'Card Setup'!B6/12)-B106,2),0))</f>
        <v>5731.2</v>
      </c>
      <c r="D106" s="29">
        <f>IF(E105&lt;=0.005,0,ROUND(MIN('Card Setup'!B11,E105+E105*('Card Setup'!B6/12)),2))</f>
        <v>0</v>
      </c>
      <c r="E106" s="29">
        <f>IF(E105&lt;=0.005,0,MAX(ROUND(E105*(1+'Card Setup'!B6/12)-D106,2),0))</f>
        <v>0</v>
      </c>
      <c r="F106" s="29">
        <f>IF(G105&lt;=0.005,0,ROUND(MIN('Card Setup'!B12,G105+G105*('Card Setup'!B6/12)),2))</f>
        <v>0</v>
      </c>
      <c r="G106" s="29">
        <f>IF(G105&lt;=0.005,0,MAX(ROUND(G105*(1+'Card Setup'!B6/12)-F106,2),0))</f>
        <v>0</v>
      </c>
    </row>
    <row r="107" ht="26" customHeight="1" spans="1:7" x14ac:dyDescent="0.25">
      <c r="A107" s="26">
        <v>103</v>
      </c>
      <c r="B107" s="27">
        <f>IF(C106&lt;=0.005,0,ROUND(MIN(MAX(C106*'Card Setup'!B9,'Card Setup'!B10),C106+C106*('Card Setup'!B6/12)),2))</f>
        <v>114.62</v>
      </c>
      <c r="C107" s="27">
        <f>IF(C106&lt;=0.005,0,MAX(ROUND(C106*(1+'Card Setup'!B6/12)-B107,2),0))</f>
        <v>5721.6</v>
      </c>
      <c r="D107" s="27">
        <f>IF(E106&lt;=0.005,0,ROUND(MIN('Card Setup'!B11,E106+E106*('Card Setup'!B6/12)),2))</f>
        <v>0</v>
      </c>
      <c r="E107" s="27">
        <f>IF(E106&lt;=0.005,0,MAX(ROUND(E106*(1+'Card Setup'!B6/12)-D107,2),0))</f>
        <v>0</v>
      </c>
      <c r="F107" s="27">
        <f>IF(G106&lt;=0.005,0,ROUND(MIN('Card Setup'!B12,G106+G106*('Card Setup'!B6/12)),2))</f>
        <v>0</v>
      </c>
      <c r="G107" s="27">
        <f>IF(G106&lt;=0.005,0,MAX(ROUND(G106*(1+'Card Setup'!B6/12)-F107,2),0))</f>
        <v>0</v>
      </c>
    </row>
    <row r="108" ht="26" customHeight="1" spans="1:7" x14ac:dyDescent="0.25">
      <c r="A108" s="28">
        <v>104</v>
      </c>
      <c r="B108" s="29">
        <f>IF(C107&lt;=0.005,0,ROUND(MIN(MAX(C107*'Card Setup'!B9,'Card Setup'!B10),C107+C107*('Card Setup'!B6/12)),2))</f>
        <v>114.43</v>
      </c>
      <c r="C108" s="29">
        <f>IF(C107&lt;=0.005,0,MAX(ROUND(C107*(1+'Card Setup'!B6/12)-B108,2),0))</f>
        <v>5712.02</v>
      </c>
      <c r="D108" s="29">
        <f>IF(E107&lt;=0.005,0,ROUND(MIN('Card Setup'!B11,E107+E107*('Card Setup'!B6/12)),2))</f>
        <v>0</v>
      </c>
      <c r="E108" s="29">
        <f>IF(E107&lt;=0.005,0,MAX(ROUND(E107*(1+'Card Setup'!B6/12)-D108,2),0))</f>
        <v>0</v>
      </c>
      <c r="F108" s="29">
        <f>IF(G107&lt;=0.005,0,ROUND(MIN('Card Setup'!B12,G107+G107*('Card Setup'!B6/12)),2))</f>
        <v>0</v>
      </c>
      <c r="G108" s="29">
        <f>IF(G107&lt;=0.005,0,MAX(ROUND(G107*(1+'Card Setup'!B6/12)-F108,2),0))</f>
        <v>0</v>
      </c>
    </row>
    <row r="109" ht="26" customHeight="1" spans="1:7" x14ac:dyDescent="0.25">
      <c r="A109" s="26">
        <v>105</v>
      </c>
      <c r="B109" s="27">
        <f>IF(C108&lt;=0.005,0,ROUND(MIN(MAX(C108*'Card Setup'!B9,'Card Setup'!B10),C108+C108*('Card Setup'!B6/12)),2))</f>
        <v>114.24</v>
      </c>
      <c r="C109" s="27">
        <f>IF(C108&lt;=0.005,0,MAX(ROUND(C108*(1+'Card Setup'!B6/12)-B109,2),0))</f>
        <v>5702.45</v>
      </c>
      <c r="D109" s="27">
        <f>IF(E108&lt;=0.005,0,ROUND(MIN('Card Setup'!B11,E108+E108*('Card Setup'!B6/12)),2))</f>
        <v>0</v>
      </c>
      <c r="E109" s="27">
        <f>IF(E108&lt;=0.005,0,MAX(ROUND(E108*(1+'Card Setup'!B6/12)-D109,2),0))</f>
        <v>0</v>
      </c>
      <c r="F109" s="27">
        <f>IF(G108&lt;=0.005,0,ROUND(MIN('Card Setup'!B12,G108+G108*('Card Setup'!B6/12)),2))</f>
        <v>0</v>
      </c>
      <c r="G109" s="27">
        <f>IF(G108&lt;=0.005,0,MAX(ROUND(G108*(1+'Card Setup'!B6/12)-F109,2),0))</f>
        <v>0</v>
      </c>
    </row>
    <row r="110" ht="26" customHeight="1" spans="1:7" x14ac:dyDescent="0.25">
      <c r="A110" s="28">
        <v>106</v>
      </c>
      <c r="B110" s="29">
        <f>IF(C109&lt;=0.005,0,ROUND(MIN(MAX(C109*'Card Setup'!B9,'Card Setup'!B10),C109+C109*('Card Setup'!B6/12)),2))</f>
        <v>114.05</v>
      </c>
      <c r="C110" s="29">
        <f>IF(C109&lt;=0.005,0,MAX(ROUND(C109*(1+'Card Setup'!B6/12)-B110,2),0))</f>
        <v>5692.9</v>
      </c>
      <c r="D110" s="29">
        <f>IF(E109&lt;=0.005,0,ROUND(MIN('Card Setup'!B11,E109+E109*('Card Setup'!B6/12)),2))</f>
        <v>0</v>
      </c>
      <c r="E110" s="29">
        <f>IF(E109&lt;=0.005,0,MAX(ROUND(E109*(1+'Card Setup'!B6/12)-D110,2),0))</f>
        <v>0</v>
      </c>
      <c r="F110" s="29">
        <f>IF(G109&lt;=0.005,0,ROUND(MIN('Card Setup'!B12,G109+G109*('Card Setup'!B6/12)),2))</f>
        <v>0</v>
      </c>
      <c r="G110" s="29">
        <f>IF(G109&lt;=0.005,0,MAX(ROUND(G109*(1+'Card Setup'!B6/12)-F110,2),0))</f>
        <v>0</v>
      </c>
    </row>
    <row r="111" ht="26" customHeight="1" spans="1:7" x14ac:dyDescent="0.25">
      <c r="A111" s="26">
        <v>107</v>
      </c>
      <c r="B111" s="27">
        <f>IF(C110&lt;=0.005,0,ROUND(MIN(MAX(C110*'Card Setup'!B9,'Card Setup'!B10),C110+C110*('Card Setup'!B6/12)),2))</f>
        <v>113.86</v>
      </c>
      <c r="C111" s="27">
        <f>IF(C110&lt;=0.005,0,MAX(ROUND(C110*(1+'Card Setup'!B6/12)-B111,2),0))</f>
        <v>5683.36</v>
      </c>
      <c r="D111" s="27">
        <f>IF(E110&lt;=0.005,0,ROUND(MIN('Card Setup'!B11,E110+E110*('Card Setup'!B6/12)),2))</f>
        <v>0</v>
      </c>
      <c r="E111" s="27">
        <f>IF(E110&lt;=0.005,0,MAX(ROUND(E110*(1+'Card Setup'!B6/12)-D111,2),0))</f>
        <v>0</v>
      </c>
      <c r="F111" s="27">
        <f>IF(G110&lt;=0.005,0,ROUND(MIN('Card Setup'!B12,G110+G110*('Card Setup'!B6/12)),2))</f>
        <v>0</v>
      </c>
      <c r="G111" s="27">
        <f>IF(G110&lt;=0.005,0,MAX(ROUND(G110*(1+'Card Setup'!B6/12)-F111,2),0))</f>
        <v>0</v>
      </c>
    </row>
    <row r="112" ht="26" customHeight="1" spans="1:7" x14ac:dyDescent="0.25">
      <c r="A112" s="28">
        <v>108</v>
      </c>
      <c r="B112" s="29">
        <f>IF(C111&lt;=0.005,0,ROUND(MIN(MAX(C111*'Card Setup'!B9,'Card Setup'!B10),C111+C111*('Card Setup'!B6/12)),2))</f>
        <v>113.67</v>
      </c>
      <c r="C112" s="29">
        <f>IF(C111&lt;=0.005,0,MAX(ROUND(C111*(1+'Card Setup'!B6/12)-B112,2),0))</f>
        <v>5673.84</v>
      </c>
      <c r="D112" s="29">
        <f>IF(E111&lt;=0.005,0,ROUND(MIN('Card Setup'!B11,E111+E111*('Card Setup'!B6/12)),2))</f>
        <v>0</v>
      </c>
      <c r="E112" s="29">
        <f>IF(E111&lt;=0.005,0,MAX(ROUND(E111*(1+'Card Setup'!B6/12)-D112,2),0))</f>
        <v>0</v>
      </c>
      <c r="F112" s="29">
        <f>IF(G111&lt;=0.005,0,ROUND(MIN('Card Setup'!B12,G111+G111*('Card Setup'!B6/12)),2))</f>
        <v>0</v>
      </c>
      <c r="G112" s="29">
        <f>IF(G111&lt;=0.005,0,MAX(ROUND(G111*(1+'Card Setup'!B6/12)-F112,2),0))</f>
        <v>0</v>
      </c>
    </row>
    <row r="113" ht="26" customHeight="1" spans="1:7" x14ac:dyDescent="0.25">
      <c r="A113" s="26">
        <v>109</v>
      </c>
      <c r="B113" s="27">
        <f>IF(C112&lt;=0.005,0,ROUND(MIN(MAX(C112*'Card Setup'!B9,'Card Setup'!B10),C112+C112*('Card Setup'!B6/12)),2))</f>
        <v>113.48</v>
      </c>
      <c r="C113" s="27">
        <f>IF(C112&lt;=0.005,0,MAX(ROUND(C112*(1+'Card Setup'!B6/12)-B113,2),0))</f>
        <v>5664.33</v>
      </c>
      <c r="D113" s="27">
        <f>IF(E112&lt;=0.005,0,ROUND(MIN('Card Setup'!B11,E112+E112*('Card Setup'!B6/12)),2))</f>
        <v>0</v>
      </c>
      <c r="E113" s="27">
        <f>IF(E112&lt;=0.005,0,MAX(ROUND(E112*(1+'Card Setup'!B6/12)-D113,2),0))</f>
        <v>0</v>
      </c>
      <c r="F113" s="27">
        <f>IF(G112&lt;=0.005,0,ROUND(MIN('Card Setup'!B12,G112+G112*('Card Setup'!B6/12)),2))</f>
        <v>0</v>
      </c>
      <c r="G113" s="27">
        <f>IF(G112&lt;=0.005,0,MAX(ROUND(G112*(1+'Card Setup'!B6/12)-F113,2),0))</f>
        <v>0</v>
      </c>
    </row>
    <row r="114" ht="26" customHeight="1" spans="1:7" x14ac:dyDescent="0.25">
      <c r="A114" s="28">
        <v>110</v>
      </c>
      <c r="B114" s="29">
        <f>IF(C113&lt;=0.005,0,ROUND(MIN(MAX(C113*'Card Setup'!B9,'Card Setup'!B10),C113+C113*('Card Setup'!B6/12)),2))</f>
        <v>113.29</v>
      </c>
      <c r="C114" s="29">
        <f>IF(C113&lt;=0.005,0,MAX(ROUND(C113*(1+'Card Setup'!B6/12)-B114,2),0))</f>
        <v>5654.84</v>
      </c>
      <c r="D114" s="29">
        <f>IF(E113&lt;=0.005,0,ROUND(MIN('Card Setup'!B11,E113+E113*('Card Setup'!B6/12)),2))</f>
        <v>0</v>
      </c>
      <c r="E114" s="29">
        <f>IF(E113&lt;=0.005,0,MAX(ROUND(E113*(1+'Card Setup'!B6/12)-D114,2),0))</f>
        <v>0</v>
      </c>
      <c r="F114" s="29">
        <f>IF(G113&lt;=0.005,0,ROUND(MIN('Card Setup'!B12,G113+G113*('Card Setup'!B6/12)),2))</f>
        <v>0</v>
      </c>
      <c r="G114" s="29">
        <f>IF(G113&lt;=0.005,0,MAX(ROUND(G113*(1+'Card Setup'!B6/12)-F114,2),0))</f>
        <v>0</v>
      </c>
    </row>
    <row r="115" ht="26" customHeight="1" spans="1:7" x14ac:dyDescent="0.25">
      <c r="A115" s="26">
        <v>111</v>
      </c>
      <c r="B115" s="27">
        <f>IF(C114&lt;=0.005,0,ROUND(MIN(MAX(C114*'Card Setup'!B9,'Card Setup'!B10),C114+C114*('Card Setup'!B6/12)),2))</f>
        <v>113.1</v>
      </c>
      <c r="C115" s="27">
        <f>IF(C114&lt;=0.005,0,MAX(ROUND(C114*(1+'Card Setup'!B6/12)-B115,2),0))</f>
        <v>5645.36</v>
      </c>
      <c r="D115" s="27">
        <f>IF(E114&lt;=0.005,0,ROUND(MIN('Card Setup'!B11,E114+E114*('Card Setup'!B6/12)),2))</f>
        <v>0</v>
      </c>
      <c r="E115" s="27">
        <f>IF(E114&lt;=0.005,0,MAX(ROUND(E114*(1+'Card Setup'!B6/12)-D115,2),0))</f>
        <v>0</v>
      </c>
      <c r="F115" s="27">
        <f>IF(G114&lt;=0.005,0,ROUND(MIN('Card Setup'!B12,G114+G114*('Card Setup'!B6/12)),2))</f>
        <v>0</v>
      </c>
      <c r="G115" s="27">
        <f>IF(G114&lt;=0.005,0,MAX(ROUND(G114*(1+'Card Setup'!B6/12)-F115,2),0))</f>
        <v>0</v>
      </c>
    </row>
    <row r="116" ht="26" customHeight="1" spans="1:7" x14ac:dyDescent="0.25">
      <c r="A116" s="28">
        <v>112</v>
      </c>
      <c r="B116" s="29">
        <f>IF(C115&lt;=0.005,0,ROUND(MIN(MAX(C115*'Card Setup'!B9,'Card Setup'!B10),C115+C115*('Card Setup'!B6/12)),2))</f>
        <v>112.91</v>
      </c>
      <c r="C116" s="29">
        <f>IF(C115&lt;=0.005,0,MAX(ROUND(C115*(1+'Card Setup'!B6/12)-B116,2),0))</f>
        <v>5635.9</v>
      </c>
      <c r="D116" s="29">
        <f>IF(E115&lt;=0.005,0,ROUND(MIN('Card Setup'!B11,E115+E115*('Card Setup'!B6/12)),2))</f>
        <v>0</v>
      </c>
      <c r="E116" s="29">
        <f>IF(E115&lt;=0.005,0,MAX(ROUND(E115*(1+'Card Setup'!B6/12)-D116,2),0))</f>
        <v>0</v>
      </c>
      <c r="F116" s="29">
        <f>IF(G115&lt;=0.005,0,ROUND(MIN('Card Setup'!B12,G115+G115*('Card Setup'!B6/12)),2))</f>
        <v>0</v>
      </c>
      <c r="G116" s="29">
        <f>IF(G115&lt;=0.005,0,MAX(ROUND(G115*(1+'Card Setup'!B6/12)-F116,2),0))</f>
        <v>0</v>
      </c>
    </row>
    <row r="117" ht="26" customHeight="1" spans="1:7" x14ac:dyDescent="0.25">
      <c r="A117" s="26">
        <v>113</v>
      </c>
      <c r="B117" s="27">
        <f>IF(C116&lt;=0.005,0,ROUND(MIN(MAX(C116*'Card Setup'!B9,'Card Setup'!B10),C116+C116*('Card Setup'!B6/12)),2))</f>
        <v>112.72</v>
      </c>
      <c r="C117" s="27">
        <f>IF(C116&lt;=0.005,0,MAX(ROUND(C116*(1+'Card Setup'!B6/12)-B117,2),0))</f>
        <v>5626.46</v>
      </c>
      <c r="D117" s="27">
        <f>IF(E116&lt;=0.005,0,ROUND(MIN('Card Setup'!B11,E116+E116*('Card Setup'!B6/12)),2))</f>
        <v>0</v>
      </c>
      <c r="E117" s="27">
        <f>IF(E116&lt;=0.005,0,MAX(ROUND(E116*(1+'Card Setup'!B6/12)-D117,2),0))</f>
        <v>0</v>
      </c>
      <c r="F117" s="27">
        <f>IF(G116&lt;=0.005,0,ROUND(MIN('Card Setup'!B12,G116+G116*('Card Setup'!B6/12)),2))</f>
        <v>0</v>
      </c>
      <c r="G117" s="27">
        <f>IF(G116&lt;=0.005,0,MAX(ROUND(G116*(1+'Card Setup'!B6/12)-F117,2),0))</f>
        <v>0</v>
      </c>
    </row>
    <row r="118" ht="26" customHeight="1" spans="1:7" x14ac:dyDescent="0.25">
      <c r="A118" s="28">
        <v>114</v>
      </c>
      <c r="B118" s="29">
        <f>IF(C117&lt;=0.005,0,ROUND(MIN(MAX(C117*'Card Setup'!B9,'Card Setup'!B10),C117+C117*('Card Setup'!B6/12)),2))</f>
        <v>112.53</v>
      </c>
      <c r="C118" s="29">
        <f>IF(C117&lt;=0.005,0,MAX(ROUND(C117*(1+'Card Setup'!B6/12)-B118,2),0))</f>
        <v>5617.03</v>
      </c>
      <c r="D118" s="29">
        <f>IF(E117&lt;=0.005,0,ROUND(MIN('Card Setup'!B11,E117+E117*('Card Setup'!B6/12)),2))</f>
        <v>0</v>
      </c>
      <c r="E118" s="29">
        <f>IF(E117&lt;=0.005,0,MAX(ROUND(E117*(1+'Card Setup'!B6/12)-D118,2),0))</f>
        <v>0</v>
      </c>
      <c r="F118" s="29">
        <f>IF(G117&lt;=0.005,0,ROUND(MIN('Card Setup'!B12,G117+G117*('Card Setup'!B6/12)),2))</f>
        <v>0</v>
      </c>
      <c r="G118" s="29">
        <f>IF(G117&lt;=0.005,0,MAX(ROUND(G117*(1+'Card Setup'!B6/12)-F118,2),0))</f>
        <v>0</v>
      </c>
    </row>
    <row r="119" ht="26" customHeight="1" spans="1:7" x14ac:dyDescent="0.25">
      <c r="A119" s="26">
        <v>115</v>
      </c>
      <c r="B119" s="27">
        <f>IF(C118&lt;=0.005,0,ROUND(MIN(MAX(C118*'Card Setup'!B9,'Card Setup'!B10),C118+C118*('Card Setup'!B6/12)),2))</f>
        <v>112.34</v>
      </c>
      <c r="C119" s="27">
        <f>IF(C118&lt;=0.005,0,MAX(ROUND(C118*(1+'Card Setup'!B6/12)-B119,2),0))</f>
        <v>5607.62</v>
      </c>
      <c r="D119" s="27">
        <f>IF(E118&lt;=0.005,0,ROUND(MIN('Card Setup'!B11,E118+E118*('Card Setup'!B6/12)),2))</f>
        <v>0</v>
      </c>
      <c r="E119" s="27">
        <f>IF(E118&lt;=0.005,0,MAX(ROUND(E118*(1+'Card Setup'!B6/12)-D119,2),0))</f>
        <v>0</v>
      </c>
      <c r="F119" s="27">
        <f>IF(G118&lt;=0.005,0,ROUND(MIN('Card Setup'!B12,G118+G118*('Card Setup'!B6/12)),2))</f>
        <v>0</v>
      </c>
      <c r="G119" s="27">
        <f>IF(G118&lt;=0.005,0,MAX(ROUND(G118*(1+'Card Setup'!B6/12)-F119,2),0))</f>
        <v>0</v>
      </c>
    </row>
    <row r="120" ht="26" customHeight="1" spans="1:7" x14ac:dyDescent="0.25">
      <c r="A120" s="28">
        <v>116</v>
      </c>
      <c r="B120" s="29">
        <f>IF(C119&lt;=0.005,0,ROUND(MIN(MAX(C119*'Card Setup'!B9,'Card Setup'!B10),C119+C119*('Card Setup'!B6/12)),2))</f>
        <v>112.15</v>
      </c>
      <c r="C120" s="29">
        <f>IF(C119&lt;=0.005,0,MAX(ROUND(C119*(1+'Card Setup'!B6/12)-B120,2),0))</f>
        <v>5598.23</v>
      </c>
      <c r="D120" s="29">
        <f>IF(E119&lt;=0.005,0,ROUND(MIN('Card Setup'!B11,E119+E119*('Card Setup'!B6/12)),2))</f>
        <v>0</v>
      </c>
      <c r="E120" s="29">
        <f>IF(E119&lt;=0.005,0,MAX(ROUND(E119*(1+'Card Setup'!B6/12)-D120,2),0))</f>
        <v>0</v>
      </c>
      <c r="F120" s="29">
        <f>IF(G119&lt;=0.005,0,ROUND(MIN('Card Setup'!B12,G119+G119*('Card Setup'!B6/12)),2))</f>
        <v>0</v>
      </c>
      <c r="G120" s="29">
        <f>IF(G119&lt;=0.005,0,MAX(ROUND(G119*(1+'Card Setup'!B6/12)-F120,2),0))</f>
        <v>0</v>
      </c>
    </row>
    <row r="121" ht="26" customHeight="1" spans="1:7" x14ac:dyDescent="0.25">
      <c r="A121" s="26">
        <v>117</v>
      </c>
      <c r="B121" s="27">
        <f>IF(C120&lt;=0.005,0,ROUND(MIN(MAX(C120*'Card Setup'!B9,'Card Setup'!B10),C120+C120*('Card Setup'!B6/12)),2))</f>
        <v>111.96</v>
      </c>
      <c r="C121" s="27">
        <f>IF(C120&lt;=0.005,0,MAX(ROUND(C120*(1+'Card Setup'!B6/12)-B121,2),0))</f>
        <v>5588.86</v>
      </c>
      <c r="D121" s="27">
        <f>IF(E120&lt;=0.005,0,ROUND(MIN('Card Setup'!B11,E120+E120*('Card Setup'!B6/12)),2))</f>
        <v>0</v>
      </c>
      <c r="E121" s="27">
        <f>IF(E120&lt;=0.005,0,MAX(ROUND(E120*(1+'Card Setup'!B6/12)-D121,2),0))</f>
        <v>0</v>
      </c>
      <c r="F121" s="27">
        <f>IF(G120&lt;=0.005,0,ROUND(MIN('Card Setup'!B12,G120+G120*('Card Setup'!B6/12)),2))</f>
        <v>0</v>
      </c>
      <c r="G121" s="27">
        <f>IF(G120&lt;=0.005,0,MAX(ROUND(G120*(1+'Card Setup'!B6/12)-F121,2),0))</f>
        <v>0</v>
      </c>
    </row>
    <row r="122" ht="26" customHeight="1" spans="1:7" x14ac:dyDescent="0.25">
      <c r="A122" s="28">
        <v>118</v>
      </c>
      <c r="B122" s="29">
        <f>IF(C121&lt;=0.005,0,ROUND(MIN(MAX(C121*'Card Setup'!B9,'Card Setup'!B10),C121+C121*('Card Setup'!B6/12)),2))</f>
        <v>111.78</v>
      </c>
      <c r="C122" s="29">
        <f>IF(C121&lt;=0.005,0,MAX(ROUND(C121*(1+'Card Setup'!B6/12)-B122,2),0))</f>
        <v>5579.5</v>
      </c>
      <c r="D122" s="29">
        <f>IF(E121&lt;=0.005,0,ROUND(MIN('Card Setup'!B11,E121+E121*('Card Setup'!B6/12)),2))</f>
        <v>0</v>
      </c>
      <c r="E122" s="29">
        <f>IF(E121&lt;=0.005,0,MAX(ROUND(E121*(1+'Card Setup'!B6/12)-D122,2),0))</f>
        <v>0</v>
      </c>
      <c r="F122" s="29">
        <f>IF(G121&lt;=0.005,0,ROUND(MIN('Card Setup'!B12,G121+G121*('Card Setup'!B6/12)),2))</f>
        <v>0</v>
      </c>
      <c r="G122" s="29">
        <f>IF(G121&lt;=0.005,0,MAX(ROUND(G121*(1+'Card Setup'!B6/12)-F122,2),0))</f>
        <v>0</v>
      </c>
    </row>
    <row r="123" ht="26" customHeight="1" spans="1:7" x14ac:dyDescent="0.25">
      <c r="A123" s="26">
        <v>119</v>
      </c>
      <c r="B123" s="27">
        <f>IF(C122&lt;=0.005,0,ROUND(MIN(MAX(C122*'Card Setup'!B9,'Card Setup'!B10),C122+C122*('Card Setup'!B6/12)),2))</f>
        <v>111.59</v>
      </c>
      <c r="C123" s="27">
        <f>IF(C122&lt;=0.005,0,MAX(ROUND(C122*(1+'Card Setup'!B6/12)-B123,2),0))</f>
        <v>5570.15</v>
      </c>
      <c r="D123" s="27">
        <f>IF(E122&lt;=0.005,0,ROUND(MIN('Card Setup'!B11,E122+E122*('Card Setup'!B6/12)),2))</f>
        <v>0</v>
      </c>
      <c r="E123" s="27">
        <f>IF(E122&lt;=0.005,0,MAX(ROUND(E122*(1+'Card Setup'!B6/12)-D123,2),0))</f>
        <v>0</v>
      </c>
      <c r="F123" s="27">
        <f>IF(G122&lt;=0.005,0,ROUND(MIN('Card Setup'!B12,G122+G122*('Card Setup'!B6/12)),2))</f>
        <v>0</v>
      </c>
      <c r="G123" s="27">
        <f>IF(G122&lt;=0.005,0,MAX(ROUND(G122*(1+'Card Setup'!B6/12)-F123,2),0))</f>
        <v>0</v>
      </c>
    </row>
    <row r="124" ht="26" customHeight="1" spans="1:7" x14ac:dyDescent="0.25">
      <c r="A124" s="28">
        <v>120</v>
      </c>
      <c r="B124" s="29">
        <f>IF(C123&lt;=0.005,0,ROUND(MIN(MAX(C123*'Card Setup'!B9,'Card Setup'!B10),C123+C123*('Card Setup'!B6/12)),2))</f>
        <v>111.4</v>
      </c>
      <c r="C124" s="29">
        <f>IF(C123&lt;=0.005,0,MAX(ROUND(C123*(1+'Card Setup'!B6/12)-B124,2),0))</f>
        <v>5560.82</v>
      </c>
      <c r="D124" s="29">
        <f>IF(E123&lt;=0.005,0,ROUND(MIN('Card Setup'!B11,E123+E123*('Card Setup'!B6/12)),2))</f>
        <v>0</v>
      </c>
      <c r="E124" s="29">
        <f>IF(E123&lt;=0.005,0,MAX(ROUND(E123*(1+'Card Setup'!B6/12)-D124,2),0))</f>
        <v>0</v>
      </c>
      <c r="F124" s="29">
        <f>IF(G123&lt;=0.005,0,ROUND(MIN('Card Setup'!B12,G123+G123*('Card Setup'!B6/12)),2))</f>
        <v>0</v>
      </c>
      <c r="G124" s="29">
        <f>IF(G123&lt;=0.005,0,MAX(ROUND(G123*(1+'Card Setup'!B6/12)-F124,2),0))</f>
        <v>0</v>
      </c>
    </row>
    <row r="125" ht="14" customHeight="1" x14ac:dyDescent="0.25"/>
    <row r="126" ht="6" customHeight="1" x14ac:dyDescent="0.25"/>
    <row r="127" ht="20" customHeight="1" spans="1:7" x14ac:dyDescent="0.25">
      <c r="A127" s="14" t="s">
        <v>17</v>
      </c>
      <c r="B127" s="14"/>
      <c r="C127" s="14"/>
      <c r="D127" s="14"/>
      <c r="E127" s="14"/>
      <c r="F127" s="14"/>
      <c r="G127" s="14"/>
    </row>
    <row r="128" ht="20" customHeight="1" spans="1:7" x14ac:dyDescent="0.25">
      <c r="A128" s="15" t="s">
        <v>18</v>
      </c>
      <c r="B128" s="15"/>
      <c r="C128" s="15"/>
      <c r="D128" s="15"/>
      <c r="E128" s="15"/>
      <c r="F128" s="15"/>
      <c r="G128" s="15"/>
    </row>
  </sheetData>
  <sheetProtection sheet="1"/>
  <mergeCells count="4">
    <mergeCell ref="A1:G1"/>
    <mergeCell ref="A2:G2"/>
    <mergeCell ref="A127:G127"/>
    <mergeCell ref="A128:G128"/>
  </mergeCells>
  <hyperlinks>
    <hyperlink ref="A12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EF0F7"/>
    <pageSetUpPr fitToPage="1"/>
  </sheetPr>
  <dimension ref="A1:B52"/>
  <sheetViews>
    <sheetView workbookViewId="0" showGridLines="0" zoomScale="125"/>
  </sheetViews>
  <sheetFormatPr defaultRowHeight="15" outlineLevelRow="0" outlineLevelCol="0" x14ac:dyDescent="55"/>
  <cols>
    <col min="1" max="1" width="4" customWidth="1"/>
    <col min="2" max="2" width="80" customWidth="1"/>
  </cols>
  <sheetData>
    <row r="1" ht="48" customHeight="1" spans="1:2" x14ac:dyDescent="0.25">
      <c r="A1" s="30" t="s">
        <v>82</v>
      </c>
      <c r="B1" s="30"/>
    </row>
    <row r="2" ht="24" customHeight="1" spans="1:2" x14ac:dyDescent="0.25">
      <c r="A2" s="31" t="s">
        <v>83</v>
      </c>
      <c r="B2" s="31"/>
    </row>
    <row r="3" ht="14" customHeight="1" x14ac:dyDescent="0.25"/>
    <row r="4" ht="28" customHeight="1" spans="1:2" x14ac:dyDescent="0.25">
      <c r="A4" s="32" t="s">
        <v>84</v>
      </c>
      <c r="B4" s="13"/>
    </row>
    <row r="6" ht="24" customHeight="1" spans="2:2" x14ac:dyDescent="0.25">
      <c r="B6" s="33" t="s">
        <v>85</v>
      </c>
    </row>
    <row r="7" ht="24" customHeight="1" spans="2:2" x14ac:dyDescent="0.25">
      <c r="B7" s="33" t="s">
        <v>86</v>
      </c>
    </row>
    <row r="8" ht="24" customHeight="1" spans="2:2" x14ac:dyDescent="0.25">
      <c r="B8" s="33" t="s">
        <v>87</v>
      </c>
    </row>
    <row r="9" ht="24" customHeight="1" spans="2:2" x14ac:dyDescent="0.25">
      <c r="B9" s="33" t="s">
        <v>88</v>
      </c>
    </row>
    <row r="10" ht="24" customHeight="1" spans="2:2" x14ac:dyDescent="0.25">
      <c r="B10" s="33" t="s">
        <v>89</v>
      </c>
    </row>
    <row r="11" ht="24" customHeight="1" spans="2:2" x14ac:dyDescent="0.25">
      <c r="B11" s="33" t="s">
        <v>90</v>
      </c>
    </row>
    <row r="12" ht="12" customHeight="1" x14ac:dyDescent="0.25"/>
    <row r="13" ht="28" customHeight="1" spans="1:2" x14ac:dyDescent="0.25">
      <c r="A13" s="32" t="s">
        <v>91</v>
      </c>
      <c r="B13" s="13"/>
    </row>
    <row r="15" ht="24" customHeight="1" spans="2:2" x14ac:dyDescent="0.25">
      <c r="B15" s="33" t="s">
        <v>92</v>
      </c>
    </row>
    <row r="16" ht="24" customHeight="1" spans="2:2" x14ac:dyDescent="0.25">
      <c r="B16" s="33" t="s">
        <v>93</v>
      </c>
    </row>
    <row r="17" ht="24" customHeight="1" spans="2:2" x14ac:dyDescent="0.25">
      <c r="B17" s="33" t="s">
        <v>94</v>
      </c>
    </row>
    <row r="18" ht="24" customHeight="1" spans="2:2" x14ac:dyDescent="0.25">
      <c r="B18" s="33" t="s">
        <v>95</v>
      </c>
    </row>
    <row r="19" ht="24" customHeight="1" spans="2:2" x14ac:dyDescent="0.25">
      <c r="B19" s="33" t="s">
        <v>96</v>
      </c>
    </row>
    <row r="20" ht="12" customHeight="1" x14ac:dyDescent="0.25"/>
    <row r="21" ht="28" customHeight="1" spans="1:2" x14ac:dyDescent="0.25">
      <c r="A21" s="32" t="s">
        <v>97</v>
      </c>
      <c r="B21" s="13"/>
    </row>
    <row r="23" ht="24" customHeight="1" spans="2:2" x14ac:dyDescent="0.25">
      <c r="B23" s="33" t="s">
        <v>98</v>
      </c>
    </row>
    <row r="24" ht="24" customHeight="1" spans="2:2" x14ac:dyDescent="0.25">
      <c r="B24" s="33" t="s">
        <v>99</v>
      </c>
    </row>
    <row r="25" ht="24" customHeight="1" spans="2:2" x14ac:dyDescent="0.25">
      <c r="B25" s="33" t="s">
        <v>100</v>
      </c>
    </row>
    <row r="26" ht="24" customHeight="1" spans="2:2" x14ac:dyDescent="0.25">
      <c r="B26" s="33" t="s">
        <v>101</v>
      </c>
    </row>
    <row r="27" ht="12" customHeight="1" x14ac:dyDescent="0.25"/>
    <row r="28" ht="28" customHeight="1" spans="1:2" x14ac:dyDescent="0.25">
      <c r="A28" s="32" t="s">
        <v>102</v>
      </c>
      <c r="B28" s="13"/>
    </row>
    <row r="30" ht="24" customHeight="1" spans="2:2" x14ac:dyDescent="0.25">
      <c r="B30" s="33" t="s">
        <v>103</v>
      </c>
    </row>
    <row r="31" ht="24" customHeight="1" spans="2:2" x14ac:dyDescent="0.25">
      <c r="B31" s="33" t="s">
        <v>104</v>
      </c>
    </row>
    <row r="32" ht="24" customHeight="1" spans="2:2" x14ac:dyDescent="0.25">
      <c r="B32" s="33" t="s">
        <v>105</v>
      </c>
    </row>
    <row r="33" ht="24" customHeight="1" spans="2:2" x14ac:dyDescent="0.25">
      <c r="B33" s="33" t="s">
        <v>106</v>
      </c>
    </row>
    <row r="34" ht="24" customHeight="1" spans="2:2" x14ac:dyDescent="0.25">
      <c r="B34" s="33" t="s">
        <v>107</v>
      </c>
    </row>
    <row r="35" ht="12" customHeight="1" x14ac:dyDescent="0.25"/>
    <row r="36" ht="28" customHeight="1" spans="1:2" x14ac:dyDescent="0.25">
      <c r="A36" s="32" t="s">
        <v>108</v>
      </c>
      <c r="B36" s="13"/>
    </row>
    <row r="38" ht="24" customHeight="1" spans="2:2" x14ac:dyDescent="0.25">
      <c r="B38" s="33" t="s">
        <v>109</v>
      </c>
    </row>
    <row r="39" ht="24" customHeight="1" spans="2:2" x14ac:dyDescent="0.25">
      <c r="B39" s="33" t="s">
        <v>110</v>
      </c>
    </row>
    <row r="40" ht="24" customHeight="1" spans="2:2" x14ac:dyDescent="0.25">
      <c r="B40" s="33" t="s">
        <v>111</v>
      </c>
    </row>
    <row r="41" ht="24" customHeight="1" spans="2:2" x14ac:dyDescent="0.25">
      <c r="B41" s="33" t="s">
        <v>112</v>
      </c>
    </row>
    <row r="42" ht="24" customHeight="1" spans="2:2" x14ac:dyDescent="0.25">
      <c r="B42" s="33" t="s">
        <v>113</v>
      </c>
    </row>
    <row r="43" ht="12" customHeight="1" x14ac:dyDescent="0.25"/>
    <row r="44" ht="28" customHeight="1" spans="1:2" x14ac:dyDescent="0.25">
      <c r="A44" s="32" t="s">
        <v>114</v>
      </c>
      <c r="B44" s="13"/>
    </row>
    <row r="46" ht="24" customHeight="1" spans="2:2" x14ac:dyDescent="0.25">
      <c r="B46" s="33" t="s">
        <v>115</v>
      </c>
    </row>
    <row r="47" ht="24" customHeight="1" spans="2:2" x14ac:dyDescent="0.25">
      <c r="B47" s="33" t="s">
        <v>116</v>
      </c>
    </row>
    <row r="48" ht="24" customHeight="1" spans="2:2" x14ac:dyDescent="0.25">
      <c r="B48" s="33" t="s">
        <v>117</v>
      </c>
    </row>
    <row r="49" ht="12" customHeight="1" x14ac:dyDescent="0.25"/>
    <row r="50" ht="6" customHeight="1" x14ac:dyDescent="0.25"/>
    <row r="51" ht="20" customHeight="1" spans="1:2" x14ac:dyDescent="0.25">
      <c r="A51" s="34" t="s">
        <v>17</v>
      </c>
      <c r="B51" s="34"/>
    </row>
    <row r="52" ht="20" customHeight="1" spans="1:2" x14ac:dyDescent="0.25">
      <c r="A52" s="35" t="s">
        <v>18</v>
      </c>
      <c r="B52" s="35"/>
    </row>
  </sheetData>
  <mergeCells count="4">
    <mergeCell ref="A1:B1"/>
    <mergeCell ref="A2:B2"/>
    <mergeCell ref="A51:B51"/>
    <mergeCell ref="A52:B52"/>
  </mergeCells>
  <hyperlinks>
    <hyperlink ref="A5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Card Setup</vt:lpstr>
      <vt:lpstr>Payoff Schedule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Credit Card Payoff Calculator</dc:title>
  <dc:subject>Financial Template</dc:subject>
  <dc:description>Free Credit Card Payoff Calculator template by FinancialAha.com</dc:description>
  <cp:keywords>finance, template, spreadsheet, FinancialAha</cp:keywords>
  <cp:category>Finance</cp:category>
  <cp:lastModifiedBy>Unknown</cp:lastModifiedBy>
  <cp:lastPrinted>2026-04-01T18:00:09Z</cp:lastPrinted>
  <dcterms:created xsi:type="dcterms:W3CDTF">2026-04-01T18:00:09Z</dcterms:created>
  <dcterms:modified xsi:type="dcterms:W3CDTF">2026-04-01T18:00:09Z</dcterms:modified>
</cp:coreProperties>
</file>